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beder\OneDrive\Dokumenty\2021\GAUDEAMUS\PVC SCHODY\"/>
    </mc:Choice>
  </mc:AlternateContent>
  <bookViews>
    <workbookView xWindow="0" yWindow="0" windowWidth="0" windowHeight="0" firstSheet="1" activeTab="1"/>
  </bookViews>
  <sheets>
    <sheet name="Rekapitulácia stavby" sheetId="1" state="veryHidden" r:id="rId1"/>
    <sheet name="2021-661 - Výmena PVC sch...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'2021-661 - Výmena PVC sch...'!$C$115:$K$173</definedName>
    <definedName name="_xlnm.Print_Area" localSheetId="1">'2021-661 - Výmena PVC sch...'!$C$4:$J$76,'2021-661 - Výmena PVC sch...'!$C$105:$J$173</definedName>
    <definedName name="_xlnm.Print_Titles" localSheetId="1">'2021-661 - Výmena PVC sch...'!$115:$115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6"/>
  <c r="BH166"/>
  <c r="BG166"/>
  <c r="BE166"/>
  <c r="T166"/>
  <c r="R166"/>
  <c r="P166"/>
  <c r="BI161"/>
  <c r="BH161"/>
  <c r="BG161"/>
  <c r="BE161"/>
  <c r="T161"/>
  <c r="R161"/>
  <c r="P161"/>
  <c r="BI158"/>
  <c r="BH158"/>
  <c r="BG158"/>
  <c r="BE158"/>
  <c r="T158"/>
  <c r="R158"/>
  <c r="P158"/>
  <c r="BI153"/>
  <c r="BH153"/>
  <c r="BG153"/>
  <c r="BE153"/>
  <c r="T153"/>
  <c r="R153"/>
  <c r="P153"/>
  <c r="BI151"/>
  <c r="BH151"/>
  <c r="BG151"/>
  <c r="BE151"/>
  <c r="T151"/>
  <c r="R151"/>
  <c r="P151"/>
  <c r="BI146"/>
  <c r="BH146"/>
  <c r="BG146"/>
  <c r="BE146"/>
  <c r="T146"/>
  <c r="R146"/>
  <c r="P146"/>
  <c r="BI141"/>
  <c r="BH141"/>
  <c r="BG141"/>
  <c r="BE141"/>
  <c r="T141"/>
  <c r="R141"/>
  <c r="P141"/>
  <c r="BI139"/>
  <c r="BH139"/>
  <c r="BG139"/>
  <c r="BE139"/>
  <c r="T139"/>
  <c r="R139"/>
  <c r="P139"/>
  <c r="BI137"/>
  <c r="BH137"/>
  <c r="BG137"/>
  <c r="BE137"/>
  <c r="T137"/>
  <c r="R137"/>
  <c r="P137"/>
  <c r="BI135"/>
  <c r="BH135"/>
  <c r="BG135"/>
  <c r="BE135"/>
  <c r="T135"/>
  <c r="R135"/>
  <c r="P135"/>
  <c r="BI133"/>
  <c r="BH133"/>
  <c r="BG133"/>
  <c r="BE133"/>
  <c r="T133"/>
  <c r="R133"/>
  <c r="P133"/>
  <c r="BI131"/>
  <c r="BH131"/>
  <c r="BG131"/>
  <c r="BE131"/>
  <c r="T131"/>
  <c r="R131"/>
  <c r="P131"/>
  <c r="BI129"/>
  <c r="BH129"/>
  <c r="BG129"/>
  <c r="BE129"/>
  <c r="T129"/>
  <c r="R129"/>
  <c r="P129"/>
  <c r="BI126"/>
  <c r="BH126"/>
  <c r="BG126"/>
  <c r="BE126"/>
  <c r="T126"/>
  <c r="R126"/>
  <c r="P126"/>
  <c r="BI124"/>
  <c r="BH124"/>
  <c r="BG124"/>
  <c r="BE124"/>
  <c r="T124"/>
  <c r="R124"/>
  <c r="P124"/>
  <c r="BI123"/>
  <c r="BH123"/>
  <c r="BG123"/>
  <c r="BE123"/>
  <c r="T123"/>
  <c r="R123"/>
  <c r="P123"/>
  <c r="BI121"/>
  <c r="BH121"/>
  <c r="BG121"/>
  <c r="BE121"/>
  <c r="T121"/>
  <c r="R121"/>
  <c r="P121"/>
  <c r="BI120"/>
  <c r="BH120"/>
  <c r="BG120"/>
  <c r="BE120"/>
  <c r="T120"/>
  <c r="R120"/>
  <c r="P120"/>
  <c r="BI119"/>
  <c r="BH119"/>
  <c r="BG119"/>
  <c r="BE119"/>
  <c r="T119"/>
  <c r="R119"/>
  <c r="P119"/>
  <c r="J113"/>
  <c r="F112"/>
  <c r="F110"/>
  <c r="E108"/>
  <c r="J90"/>
  <c r="F89"/>
  <c r="F87"/>
  <c r="E85"/>
  <c r="J19"/>
  <c r="E19"/>
  <c r="J112"/>
  <c r="J18"/>
  <c r="J16"/>
  <c r="E16"/>
  <c r="F90"/>
  <c r="J15"/>
  <c r="J10"/>
  <c r="J87"/>
  <c i="1" r="L90"/>
  <c r="AM90"/>
  <c r="AM89"/>
  <c r="L89"/>
  <c r="AM87"/>
  <c r="L87"/>
  <c r="L85"/>
  <c r="L84"/>
  <c i="2" r="J173"/>
  <c r="J161"/>
  <c r="BK173"/>
  <c r="BK166"/>
  <c r="J131"/>
  <c r="BK120"/>
  <c r="BK153"/>
  <c r="BK139"/>
  <c r="BK124"/>
  <c r="BK119"/>
  <c r="J133"/>
  <c r="J172"/>
  <c r="BK146"/>
  <c r="BK172"/>
  <c r="BK161"/>
  <c r="BK133"/>
  <c r="J121"/>
  <c r="J158"/>
  <c r="BK141"/>
  <c r="J126"/>
  <c r="J120"/>
  <c r="BK135"/>
  <c r="BK123"/>
  <c r="J171"/>
  <c r="J153"/>
  <c r="J139"/>
  <c r="BK171"/>
  <c r="BK158"/>
  <c r="BK126"/>
  <c r="J119"/>
  <c r="J146"/>
  <c r="BK129"/>
  <c r="BK121"/>
  <c r="J141"/>
  <c r="J129"/>
  <c r="BK170"/>
  <c r="BK151"/>
  <c r="BK131"/>
  <c r="J170"/>
  <c r="BK137"/>
  <c r="J124"/>
  <c r="J166"/>
  <c r="J151"/>
  <c r="J135"/>
  <c r="J123"/>
  <c r="J137"/>
  <c i="1" r="AS94"/>
  <c i="2" l="1" r="BK128"/>
  <c r="BK127"/>
  <c r="J127"/>
  <c r="J97"/>
  <c r="R118"/>
  <c r="R117"/>
  <c r="P128"/>
  <c r="P127"/>
  <c r="P118"/>
  <c r="P117"/>
  <c r="R128"/>
  <c r="R127"/>
  <c r="BK118"/>
  <c r="J118"/>
  <c r="J96"/>
  <c r="T118"/>
  <c r="T117"/>
  <c r="T128"/>
  <c r="T127"/>
  <c r="J89"/>
  <c r="F113"/>
  <c r="BF119"/>
  <c r="BF131"/>
  <c r="BF135"/>
  <c r="BF139"/>
  <c r="BF146"/>
  <c r="J110"/>
  <c r="BF123"/>
  <c r="BF124"/>
  <c r="BF129"/>
  <c r="BF133"/>
  <c r="BF153"/>
  <c r="BF161"/>
  <c r="BF171"/>
  <c r="BF120"/>
  <c r="BF121"/>
  <c r="BF126"/>
  <c r="BF151"/>
  <c r="BF170"/>
  <c r="BF172"/>
  <c r="BF137"/>
  <c r="BF141"/>
  <c r="BF158"/>
  <c r="BF166"/>
  <c r="BF173"/>
  <c r="F34"/>
  <c i="1" r="BC95"/>
  <c r="BC94"/>
  <c r="W32"/>
  <c i="2" r="F35"/>
  <c i="1" r="BD95"/>
  <c r="BD94"/>
  <c r="W33"/>
  <c i="2" r="F31"/>
  <c i="1" r="AZ95"/>
  <c r="AZ94"/>
  <c r="W29"/>
  <c i="2" r="J31"/>
  <c i="1" r="AV95"/>
  <c i="2" r="F33"/>
  <c i="1" r="BB95"/>
  <c r="BB94"/>
  <c r="W31"/>
  <c i="2" l="1" r="P116"/>
  <c i="1" r="AU95"/>
  <c i="2" r="R116"/>
  <c r="T116"/>
  <c r="BK117"/>
  <c r="BK116"/>
  <c r="J116"/>
  <c r="J94"/>
  <c r="J128"/>
  <c r="J98"/>
  <c i="1" r="AU94"/>
  <c r="AX94"/>
  <c i="2" r="J32"/>
  <c i="1" r="AW95"/>
  <c r="AT95"/>
  <c r="AV94"/>
  <c r="AK29"/>
  <c r="AY94"/>
  <c i="2" r="F32"/>
  <c i="1" r="BA95"/>
  <c r="BA94"/>
  <c r="W30"/>
  <c i="2" l="1" r="J117"/>
  <c r="J95"/>
  <c r="J28"/>
  <c i="1" r="AG95"/>
  <c r="AG94"/>
  <c r="AK26"/>
  <c r="AW94"/>
  <c r="AK30"/>
  <c r="AK35"/>
  <c i="2" l="1" r="J37"/>
  <c i="1" r="AN9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<sst xmlns="http://schemas.openxmlformats.org/spreadsheetml/2006/main">
  <si>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</si>
  <si>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</si>
  <si>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</si>
  <si>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</si>
  <si>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{3a2a78dc-da46-4c82-b188-4e07b148ba06}</t>
  </si>
  <si>
    <t xml:space="preserve">&gt;&gt;  skryté stĺpce  &lt;&lt;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</si>
  <si>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</si>
  <si>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</si>
  <si>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</si>
  <si>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</si>
  <si>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</si>
  <si>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</si>
  <si>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</si>
  <si>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2021-661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</si>
  <si>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</si>
  <si>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</si>
  <si>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Výmena PVC schodisko blok A + suterén H 009, H 010</t>
  </si>
  <si>
    <t>JKSO:</t>
  </si>
  <si>
    <t>KS:</t>
  </si>
  <si>
    <t>Miesto:</t>
  </si>
  <si>
    <t>Bratislava</t>
  </si>
  <si>
    <t>Dátum:</t>
  </si>
  <si>
    <t>5. 10. 2021</t>
  </si>
  <si>
    <t>Objednávateľ:</t>
  </si>
  <si>
    <t>IČO:</t>
  </si>
  <si>
    <t>Gaudeamus - zariadenie komunitnej rehabilitácie</t>
  </si>
  <si>
    <t>IČ DPH:</t>
  </si>
  <si>
    <t>Zhotoviteľ:</t>
  </si>
  <si>
    <t>Vyplň údaj</t>
  </si>
  <si>
    <t>Projektant:</t>
  </si>
  <si>
    <t xml:space="preserve"> </t>
  </si>
  <si>
    <t>True</t>
  </si>
  <si>
    <t>Spracovateľ:</t>
  </si>
  <si>
    <t>Ing. Miroslava Bederková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</si>
  <si>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</si>
  <si>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</si>
  <si>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</si>
  <si>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</si>
  <si>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</si>
  <si>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</si>
  <si>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</si>
  <si>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</si>
  <si>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</si>
  <si>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</si>
  <si>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</si>
  <si>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</si>
  <si>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</si>
  <si>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</si>
  <si>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</si>
  <si>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</si>
  <si>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</si>
  <si>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</si>
  <si>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</si>
  <si>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</si>
  <si>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</si>
  <si>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</si>
  <si>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</si>
  <si>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</si>
  <si>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</si>
  <si>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</si>
  <si>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</si>
  <si>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</si>
  <si>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</si>
  <si>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</si>
  <si>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</si>
  <si>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</si>
  <si>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</si>
  <si>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</si>
  <si>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</si>
  <si>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</si>
  <si>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</si>
  <si>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</si>
  <si>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</si>
  <si>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</si>
  <si>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</si>
  <si>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</si>
  <si>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</si>
  <si>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</si>
  <si>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</si>
  <si>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</si>
  <si>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</si>
  <si>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</si>
  <si>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</si>
  <si>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</si>
  <si>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</si>
  <si>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</si>
  <si>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</si>
  <si>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</si>
  <si>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</si>
  <si>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9 - Ostatné konštrukcie a práce-búranie</t>
  </si>
  <si>
    <t>PSV - Práce a dodávky PSV</t>
  </si>
  <si>
    <t xml:space="preserve">    776 - Podlahy povlakové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</si>
  <si>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</si>
  <si>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</si>
  <si>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</si>
  <si>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</si>
  <si>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</si>
  <si>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</si>
  <si>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</si>
  <si>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</si>
  <si>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</si>
  <si>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</si>
  <si>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</si>
  <si>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</si>
  <si>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</si>
  <si>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</si>
  <si>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</si>
  <si>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</si>
  <si>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</si>
  <si>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</si>
  <si>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979011111</t>
  </si>
  <si>
    <t>Zvislá doprava sutiny a vybúraných hmôt za prvé podlažie nad alebo pod základným podlažím</t>
  </si>
  <si>
    <t>t</t>
  </si>
  <si>
    <t>4</t>
  </si>
  <si>
    <t>2</t>
  </si>
  <si>
    <t>-49901062</t>
  </si>
  <si>
    <t>979011131</t>
  </si>
  <si>
    <t>Zvislá doprava sutiny po schodoch ručne do 3,5 m</t>
  </si>
  <si>
    <t>1561858938</t>
  </si>
  <si>
    <t>3</t>
  </si>
  <si>
    <t>979011141</t>
  </si>
  <si>
    <t>Príplatok za každých ďalších 3,5 m</t>
  </si>
  <si>
    <t>1219849647</t>
  </si>
  <si>
    <t>VV</t>
  </si>
  <si>
    <t>0,453*4 'Prepočítané koeficientom množstva</t>
  </si>
  <si>
    <t>979082111</t>
  </si>
  <si>
    <t>Vnútrostavenisková doprava sutiny a vybúraných hmôt do 10 m</t>
  </si>
  <si>
    <t>399976242</t>
  </si>
  <si>
    <t>5</t>
  </si>
  <si>
    <t>979082121</t>
  </si>
  <si>
    <t>Vnútrostavenisková doprava sutiny a vybúraných hmôt za každých ďalších 5 m</t>
  </si>
  <si>
    <t>-1723444977</t>
  </si>
  <si>
    <t>0,453*5 'Prepočítané koeficientom množstva</t>
  </si>
  <si>
    <t>6</t>
  </si>
  <si>
    <t>979089712</t>
  </si>
  <si>
    <t>Prenájom a odvoz kontajneru vrátane likvidácie odpadu</t>
  </si>
  <si>
    <t>ks</t>
  </si>
  <si>
    <t>-1159714776</t>
  </si>
  <si>
    <t>PSV</t>
  </si>
  <si>
    <t>Práce a dodávky PSV</t>
  </si>
  <si>
    <t>776</t>
  </si>
  <si>
    <t>Podlahy povlakové</t>
  </si>
  <si>
    <t>7</t>
  </si>
  <si>
    <t>634601511.S</t>
  </si>
  <si>
    <t xml:space="preserve">Zaplnenie dilatačných škár v mazaninách tmelom silikónovým  šírky škáry do 5 mm</t>
  </si>
  <si>
    <t>m</t>
  </si>
  <si>
    <t>-1907449565</t>
  </si>
  <si>
    <t>11*10*(0,3+0,15)*2</t>
  </si>
  <si>
    <t>8</t>
  </si>
  <si>
    <t>776200811</t>
  </si>
  <si>
    <t>Odstránenie povlakových podláh zo schodiskových stupňov lepených -0,0010t</t>
  </si>
  <si>
    <t>m2</t>
  </si>
  <si>
    <t>16</t>
  </si>
  <si>
    <t>1895883150</t>
  </si>
  <si>
    <t>11*10*(0,3+0,15)*1,5</t>
  </si>
  <si>
    <t>776220110</t>
  </si>
  <si>
    <t xml:space="preserve">Lepenie povlakových podláh  PVC homogénne alebo heterogénne na schodiskových stupňoch na stupnice rovné</t>
  </si>
  <si>
    <t>493001273</t>
  </si>
  <si>
    <t>11*10*1,5</t>
  </si>
  <si>
    <t>10</t>
  </si>
  <si>
    <t>776220200</t>
  </si>
  <si>
    <t xml:space="preserve">Lepenie povlakových podláh  PVC homogénne alebo heterogénne na schodiskových stupňoch na podstupnice</t>
  </si>
  <si>
    <t>1831261935</t>
  </si>
  <si>
    <t>11</t>
  </si>
  <si>
    <t>776270117</t>
  </si>
  <si>
    <t>Lepenie schodových hrán</t>
  </si>
  <si>
    <t>1232442685</t>
  </si>
  <si>
    <t>12</t>
  </si>
  <si>
    <t>M</t>
  </si>
  <si>
    <t>697590000400</t>
  </si>
  <si>
    <t>Schodová hrana</t>
  </si>
  <si>
    <t>32</t>
  </si>
  <si>
    <t>-1728136945</t>
  </si>
  <si>
    <t>165*1,02 'Prepočítané koeficientom množstva</t>
  </si>
  <si>
    <t>13</t>
  </si>
  <si>
    <t>776401800</t>
  </si>
  <si>
    <t>Demontáž soklíkov alebo líšt</t>
  </si>
  <si>
    <t>1318411462</t>
  </si>
  <si>
    <t>2*3+2*4,4+22*0,15+22*0,3-0,8</t>
  </si>
  <si>
    <t>(2*3+2*6,025+22*0,15+22*0,3-1,5)*4</t>
  </si>
  <si>
    <t>4*3+9,6*4-4*0,8</t>
  </si>
  <si>
    <t>Súčet</t>
  </si>
  <si>
    <t>14</t>
  </si>
  <si>
    <t>776411000</t>
  </si>
  <si>
    <t>Lepenie podlahových líšt soklových</t>
  </si>
  <si>
    <t>1013752860</t>
  </si>
  <si>
    <t>15</t>
  </si>
  <si>
    <t>611990003000R</t>
  </si>
  <si>
    <t>Lišta soklová PVC</t>
  </si>
  <si>
    <t>-2134872792</t>
  </si>
  <si>
    <t>176,9*1,03 'Prepočítané koeficientom množstva</t>
  </si>
  <si>
    <t>776511820</t>
  </si>
  <si>
    <t xml:space="preserve">Odstránenie povlakových podláh z nášľapnej plochy lepených s podložkou,  -0,00100t</t>
  </si>
  <si>
    <t>1295422030</t>
  </si>
  <si>
    <t>1,475*3,05*5</t>
  </si>
  <si>
    <t>1,55*3,05*4</t>
  </si>
  <si>
    <t>29,08+30,34</t>
  </si>
  <si>
    <t>17</t>
  </si>
  <si>
    <t>776541100</t>
  </si>
  <si>
    <t>Lepenie povlakových podláh PVC heterogénnych v pásoch</t>
  </si>
  <si>
    <t>-1682077202</t>
  </si>
  <si>
    <t>rovné plochy</t>
  </si>
  <si>
    <t>100,824</t>
  </si>
  <si>
    <t>18</t>
  </si>
  <si>
    <t>284110001200</t>
  </si>
  <si>
    <t xml:space="preserve">Podlaha PVC heterogénna </t>
  </si>
  <si>
    <t>-2095974378</t>
  </si>
  <si>
    <t>110*(0,15+0,3)*1,5</t>
  </si>
  <si>
    <t>175,074*1,05 'Prepočítané koeficientom množstva</t>
  </si>
  <si>
    <t>19</t>
  </si>
  <si>
    <t>776990105</t>
  </si>
  <si>
    <t>Vysávanie podkladu pred kladením povlakových podláh</t>
  </si>
  <si>
    <t>-1698985797</t>
  </si>
  <si>
    <t>776990110</t>
  </si>
  <si>
    <t>Penetrovanie podkladu pred kladením povlakových podláh</t>
  </si>
  <si>
    <t>-381491611</t>
  </si>
  <si>
    <t>21</t>
  </si>
  <si>
    <t>776992121</t>
  </si>
  <si>
    <t>Tmelenie podkladu, úpravy prasklín a nerovností hr. 3 mm</t>
  </si>
  <si>
    <t>-438398109</t>
  </si>
  <si>
    <t>22</t>
  </si>
  <si>
    <t>776992200</t>
  </si>
  <si>
    <t>Príprava podkladu prebrúsením strojne brúskou na betón</t>
  </si>
  <si>
    <t>-596749967</t>
  </si>
  <si>
    <t>23</t>
  </si>
  <si>
    <t>998776101</t>
  </si>
  <si>
    <t>Presun hmôt pre podlahy povlakové v objektoch výšky do 6 m</t>
  </si>
  <si>
    <t>1905673912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</si>
</sst>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="1" customFormat="1" ht="24.96" customHeight="1">
      <c r="B4" s="21"/>
      <c r="D4" s="22" t="s">
        <v>8</v>
      </c>
      <c r="AR4" s="21"/>
      <c r="AS4" s="23" t="s">
        <v>9</v>
      </c>
      <c r="BE4" s="24" t="s">
        <v>10</v>
      </c>
      <c r="BS4" s="18" t="s">
        <v>11</v>
      </c>
    </row>
    <row r="5" s="1" customFormat="1" ht="12" customHeight="1">
      <c r="B5" s="21"/>
      <c r="D5" s="25" t="s">
        <v>12</v>
      </c>
      <c r="K5" s="26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1"/>
      <c r="BE5" s="27" t="s">
        <v>14</v>
      </c>
      <c r="BS5" s="18" t="s">
        <v>6</v>
      </c>
    </row>
    <row r="6" s="1" customFormat="1" ht="36.96" customHeight="1">
      <c r="B6" s="21"/>
      <c r="D6" s="28" t="s">
        <v>15</v>
      </c>
      <c r="K6" s="29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1"/>
      <c r="BE6" s="30"/>
      <c r="BS6" s="18" t="s">
        <v>6</v>
      </c>
    </row>
    <row r="7" s="1" customFormat="1" ht="12" customHeight="1">
      <c r="B7" s="21"/>
      <c r="D7" s="31" t="s">
        <v>17</v>
      </c>
      <c r="K7" s="26" t="s">
        <v>1</v>
      </c>
      <c r="AK7" s="31" t="s">
        <v>18</v>
      </c>
      <c r="AN7" s="26" t="s">
        <v>1</v>
      </c>
      <c r="AR7" s="21"/>
      <c r="BE7" s="30"/>
      <c r="BS7" s="18" t="s">
        <v>6</v>
      </c>
    </row>
    <row r="8" s="1" customFormat="1" ht="12" customHeight="1">
      <c r="B8" s="21"/>
      <c r="D8" s="31" t="s">
        <v>19</v>
      </c>
      <c r="K8" s="26" t="s">
        <v>20</v>
      </c>
      <c r="AK8" s="31" t="s">
        <v>21</v>
      </c>
      <c r="AN8" s="32" t="s">
        <v>22</v>
      </c>
      <c r="AR8" s="21"/>
      <c r="BE8" s="30"/>
      <c r="BS8" s="18" t="s">
        <v>6</v>
      </c>
    </row>
    <row r="9" s="1" customFormat="1" ht="14.4" customHeight="1">
      <c r="B9" s="21"/>
      <c r="AR9" s="21"/>
      <c r="BE9" s="30"/>
      <c r="BS9" s="18" t="s">
        <v>6</v>
      </c>
    </row>
    <row r="10" s="1" customFormat="1" ht="12" customHeight="1">
      <c r="B10" s="21"/>
      <c r="D10" s="31" t="s">
        <v>23</v>
      </c>
      <c r="AK10" s="31" t="s">
        <v>24</v>
      </c>
      <c r="AN10" s="26" t="s">
        <v>1</v>
      </c>
      <c r="AR10" s="21"/>
      <c r="BE10" s="30"/>
      <c r="BS10" s="18" t="s">
        <v>6</v>
      </c>
    </row>
    <row r="11" s="1" customFormat="1" ht="18.48" customHeight="1">
      <c r="B11" s="21"/>
      <c r="E11" s="26" t="s">
        <v>25</v>
      </c>
      <c r="AK11" s="31" t="s">
        <v>26</v>
      </c>
      <c r="AN11" s="26" t="s">
        <v>1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6</v>
      </c>
    </row>
    <row r="13" s="1" customFormat="1" ht="12" customHeight="1">
      <c r="B13" s="21"/>
      <c r="D13" s="31" t="s">
        <v>27</v>
      </c>
      <c r="AK13" s="31" t="s">
        <v>24</v>
      </c>
      <c r="AN13" s="33" t="s">
        <v>28</v>
      </c>
      <c r="AR13" s="21"/>
      <c r="BE13" s="30"/>
      <c r="BS13" s="18" t="s">
        <v>6</v>
      </c>
    </row>
    <row r="14">
      <c r="B14" s="21"/>
      <c r="E14" s="33" t="s">
        <v>28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26</v>
      </c>
      <c r="AN14" s="33" t="s">
        <v>28</v>
      </c>
      <c r="AR14" s="21"/>
      <c r="BE14" s="30"/>
      <c r="BS14" s="18" t="s">
        <v>6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29</v>
      </c>
      <c r="AK16" s="31" t="s">
        <v>24</v>
      </c>
      <c r="AN16" s="26" t="s">
        <v>1</v>
      </c>
      <c r="AR16" s="21"/>
      <c r="BE16" s="30"/>
      <c r="BS16" s="18" t="s">
        <v>3</v>
      </c>
    </row>
    <row r="17" s="1" customFormat="1" ht="18.48" customHeight="1">
      <c r="B17" s="21"/>
      <c r="E17" s="26" t="s">
        <v>30</v>
      </c>
      <c r="AK17" s="31" t="s">
        <v>26</v>
      </c>
      <c r="AN17" s="26" t="s">
        <v>1</v>
      </c>
      <c r="AR17" s="21"/>
      <c r="BE17" s="30"/>
      <c r="BS17" s="18" t="s">
        <v>31</v>
      </c>
    </row>
    <row r="18" s="1" customFormat="1" ht="6.96" customHeight="1">
      <c r="B18" s="21"/>
      <c r="AR18" s="21"/>
      <c r="BE18" s="30"/>
      <c r="BS18" s="18" t="s">
        <v>6</v>
      </c>
    </row>
    <row r="19" s="1" customFormat="1" ht="12" customHeight="1">
      <c r="B19" s="21"/>
      <c r="D19" s="31" t="s">
        <v>32</v>
      </c>
      <c r="AK19" s="31" t="s">
        <v>24</v>
      </c>
      <c r="AN19" s="26" t="s">
        <v>1</v>
      </c>
      <c r="AR19" s="21"/>
      <c r="BE19" s="30"/>
      <c r="BS19" s="18" t="s">
        <v>6</v>
      </c>
    </row>
    <row r="20" s="1" customFormat="1" ht="18.48" customHeight="1">
      <c r="B20" s="21"/>
      <c r="E20" s="26" t="s">
        <v>33</v>
      </c>
      <c r="AK20" s="31" t="s">
        <v>26</v>
      </c>
      <c r="AN20" s="26" t="s">
        <v>1</v>
      </c>
      <c r="AR20" s="21"/>
      <c r="BE20" s="30"/>
      <c r="BS20" s="18" t="s">
        <v>31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34</v>
      </c>
      <c r="AR22" s="21"/>
      <c r="BE22" s="30"/>
    </row>
    <row r="23" s="1" customFormat="1" ht="16.5" customHeight="1">
      <c r="B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35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36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37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38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39</v>
      </c>
      <c r="E29" s="3"/>
      <c r="F29" s="44" t="s">
        <v>40</v>
      </c>
      <c r="G29" s="3"/>
      <c r="H29" s="3"/>
      <c r="I29" s="3"/>
      <c r="J29" s="3"/>
      <c r="K29" s="3"/>
      <c r="L29" s="45">
        <v>0.20000000000000001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6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6">
        <f>ROUND(AV94, 2)</f>
        <v>0</v>
      </c>
      <c r="AL29" s="3"/>
      <c r="AM29" s="3"/>
      <c r="AN29" s="3"/>
      <c r="AO29" s="3"/>
      <c r="AP29" s="3"/>
      <c r="AQ29" s="3"/>
      <c r="AR29" s="43"/>
      <c r="BE29" s="47"/>
    </row>
    <row r="30" s="3" customFormat="1" ht="14.4" customHeight="1">
      <c r="A30" s="3"/>
      <c r="B30" s="43"/>
      <c r="C30" s="3"/>
      <c r="D30" s="3"/>
      <c r="E30" s="3"/>
      <c r="F30" s="44" t="s">
        <v>41</v>
      </c>
      <c r="G30" s="3"/>
      <c r="H30" s="3"/>
      <c r="I30" s="3"/>
      <c r="J30" s="3"/>
      <c r="K30" s="3"/>
      <c r="L30" s="45">
        <v>0.20000000000000001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6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6">
        <f>ROUND(AW94, 2)</f>
        <v>0</v>
      </c>
      <c r="AL30" s="3"/>
      <c r="AM30" s="3"/>
      <c r="AN30" s="3"/>
      <c r="AO30" s="3"/>
      <c r="AP30" s="3"/>
      <c r="AQ30" s="3"/>
      <c r="AR30" s="43"/>
      <c r="BE30" s="47"/>
    </row>
    <row r="31" hidden="1" s="3" customFormat="1" ht="14.4" customHeight="1">
      <c r="A31" s="3"/>
      <c r="B31" s="43"/>
      <c r="C31" s="3"/>
      <c r="D31" s="3"/>
      <c r="E31" s="3"/>
      <c r="F31" s="31" t="s">
        <v>42</v>
      </c>
      <c r="G31" s="3"/>
      <c r="H31" s="3"/>
      <c r="I31" s="3"/>
      <c r="J31" s="3"/>
      <c r="K31" s="3"/>
      <c r="L31" s="45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6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6">
        <v>0</v>
      </c>
      <c r="AL31" s="3"/>
      <c r="AM31" s="3"/>
      <c r="AN31" s="3"/>
      <c r="AO31" s="3"/>
      <c r="AP31" s="3"/>
      <c r="AQ31" s="3"/>
      <c r="AR31" s="43"/>
      <c r="BE31" s="47"/>
    </row>
    <row r="32" hidden="1" s="3" customFormat="1" ht="14.4" customHeight="1">
      <c r="A32" s="3"/>
      <c r="B32" s="43"/>
      <c r="C32" s="3"/>
      <c r="D32" s="3"/>
      <c r="E32" s="3"/>
      <c r="F32" s="31" t="s">
        <v>43</v>
      </c>
      <c r="G32" s="3"/>
      <c r="H32" s="3"/>
      <c r="I32" s="3"/>
      <c r="J32" s="3"/>
      <c r="K32" s="3"/>
      <c r="L32" s="45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6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6">
        <v>0</v>
      </c>
      <c r="AL32" s="3"/>
      <c r="AM32" s="3"/>
      <c r="AN32" s="3"/>
      <c r="AO32" s="3"/>
      <c r="AP32" s="3"/>
      <c r="AQ32" s="3"/>
      <c r="AR32" s="43"/>
      <c r="BE32" s="47"/>
    </row>
    <row r="33" hidden="1" s="3" customFormat="1" ht="14.4" customHeight="1">
      <c r="A33" s="3"/>
      <c r="B33" s="43"/>
      <c r="C33" s="3"/>
      <c r="D33" s="3"/>
      <c r="E33" s="3"/>
      <c r="F33" s="44" t="s">
        <v>44</v>
      </c>
      <c r="G33" s="3"/>
      <c r="H33" s="3"/>
      <c r="I33" s="3"/>
      <c r="J33" s="3"/>
      <c r="K33" s="3"/>
      <c r="L33" s="45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6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6">
        <v>0</v>
      </c>
      <c r="AL33" s="3"/>
      <c r="AM33" s="3"/>
      <c r="AN33" s="3"/>
      <c r="AO33" s="3"/>
      <c r="AP33" s="3"/>
      <c r="AQ33" s="3"/>
      <c r="AR33" s="43"/>
      <c r="BE33" s="47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48"/>
      <c r="D35" s="49" t="s">
        <v>45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 t="s">
        <v>46</v>
      </c>
      <c r="U35" s="50"/>
      <c r="V35" s="50"/>
      <c r="W35" s="50"/>
      <c r="X35" s="52" t="s">
        <v>47</v>
      </c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3">
        <f>SUM(AK26:AK33)</f>
        <v>0</v>
      </c>
      <c r="AL35" s="50"/>
      <c r="AM35" s="50"/>
      <c r="AN35" s="50"/>
      <c r="AO35" s="54"/>
      <c r="AP35" s="48"/>
      <c r="AQ35" s="48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5"/>
      <c r="D49" s="56" t="s">
        <v>48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6" t="s">
        <v>49</v>
      </c>
      <c r="AI49" s="57"/>
      <c r="AJ49" s="57"/>
      <c r="AK49" s="57"/>
      <c r="AL49" s="57"/>
      <c r="AM49" s="57"/>
      <c r="AN49" s="57"/>
      <c r="AO49" s="57"/>
      <c r="AR49" s="55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58" t="s">
        <v>50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58" t="s">
        <v>51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58" t="s">
        <v>50</v>
      </c>
      <c r="AI60" s="40"/>
      <c r="AJ60" s="40"/>
      <c r="AK60" s="40"/>
      <c r="AL60" s="40"/>
      <c r="AM60" s="58" t="s">
        <v>51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56" t="s">
        <v>52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6" t="s">
        <v>53</v>
      </c>
      <c r="AI64" s="59"/>
      <c r="AJ64" s="59"/>
      <c r="AK64" s="59"/>
      <c r="AL64" s="59"/>
      <c r="AM64" s="59"/>
      <c r="AN64" s="59"/>
      <c r="AO64" s="59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58" t="s">
        <v>50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58" t="s">
        <v>51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58" t="s">
        <v>50</v>
      </c>
      <c r="AI75" s="40"/>
      <c r="AJ75" s="40"/>
      <c r="AK75" s="40"/>
      <c r="AL75" s="40"/>
      <c r="AM75" s="58" t="s">
        <v>51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38"/>
      <c r="BE77" s="37"/>
    </row>
    <row r="81" s="2" customFormat="1" ht="6.96" customHeight="1">
      <c r="A81" s="37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38"/>
      <c r="BE81" s="37"/>
    </row>
    <row r="82" s="2" customFormat="1" ht="24.96" customHeight="1">
      <c r="A82" s="37"/>
      <c r="B82" s="38"/>
      <c r="C82" s="22" t="s">
        <v>54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4"/>
      <c r="C84" s="31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2021-661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4"/>
      <c r="BE84" s="4"/>
    </row>
    <row r="85" s="5" customFormat="1" ht="36.96" customHeight="1">
      <c r="A85" s="5"/>
      <c r="B85" s="65"/>
      <c r="C85" s="66" t="s">
        <v>15</v>
      </c>
      <c r="D85" s="5"/>
      <c r="E85" s="5"/>
      <c r="F85" s="5"/>
      <c r="G85" s="5"/>
      <c r="H85" s="5"/>
      <c r="I85" s="5"/>
      <c r="J85" s="5"/>
      <c r="K85" s="5"/>
      <c r="L85" s="67" t="str">
        <f>K6</f>
        <v>Výmena PVC schodisko blok A + suterén H 009, H 010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5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19</v>
      </c>
      <c r="D87" s="37"/>
      <c r="E87" s="37"/>
      <c r="F87" s="37"/>
      <c r="G87" s="37"/>
      <c r="H87" s="37"/>
      <c r="I87" s="37"/>
      <c r="J87" s="37"/>
      <c r="K87" s="37"/>
      <c r="L87" s="68" t="str">
        <f>IF(K8="","",K8)</f>
        <v>Bratislava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21</v>
      </c>
      <c r="AJ87" s="37"/>
      <c r="AK87" s="37"/>
      <c r="AL87" s="37"/>
      <c r="AM87" s="69" t="str">
        <f>IF(AN8= "","",AN8)</f>
        <v>5. 10. 2021</v>
      </c>
      <c r="AN87" s="69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15.15" customHeight="1">
      <c r="A89" s="37"/>
      <c r="B89" s="38"/>
      <c r="C89" s="31" t="s">
        <v>23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>Gaudeamus - zariadenie komunitnej rehabilitácie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29</v>
      </c>
      <c r="AJ89" s="37"/>
      <c r="AK89" s="37"/>
      <c r="AL89" s="37"/>
      <c r="AM89" s="70" t="str">
        <f>IF(E17="","",E17)</f>
        <v xml:space="preserve"> </v>
      </c>
      <c r="AN89" s="4"/>
      <c r="AO89" s="4"/>
      <c r="AP89" s="4"/>
      <c r="AQ89" s="37"/>
      <c r="AR89" s="38"/>
      <c r="AS89" s="71" t="s">
        <v>55</v>
      </c>
      <c r="AT89" s="72"/>
      <c r="AU89" s="73"/>
      <c r="AV89" s="73"/>
      <c r="AW89" s="73"/>
      <c r="AX89" s="73"/>
      <c r="AY89" s="73"/>
      <c r="AZ89" s="73"/>
      <c r="BA89" s="73"/>
      <c r="BB89" s="73"/>
      <c r="BC89" s="73"/>
      <c r="BD89" s="74"/>
      <c r="BE89" s="37"/>
    </row>
    <row r="90" s="2" customFormat="1" ht="15.15" customHeight="1">
      <c r="A90" s="37"/>
      <c r="B90" s="38"/>
      <c r="C90" s="31" t="s">
        <v>27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32</v>
      </c>
      <c r="AJ90" s="37"/>
      <c r="AK90" s="37"/>
      <c r="AL90" s="37"/>
      <c r="AM90" s="70" t="str">
        <f>IF(E20="","",E20)</f>
        <v>Ing. Miroslava Bederková</v>
      </c>
      <c r="AN90" s="4"/>
      <c r="AO90" s="4"/>
      <c r="AP90" s="4"/>
      <c r="AQ90" s="37"/>
      <c r="AR90" s="38"/>
      <c r="AS90" s="75"/>
      <c r="AT90" s="76"/>
      <c r="AU90" s="77"/>
      <c r="AV90" s="77"/>
      <c r="AW90" s="77"/>
      <c r="AX90" s="77"/>
      <c r="AY90" s="77"/>
      <c r="AZ90" s="77"/>
      <c r="BA90" s="77"/>
      <c r="BB90" s="77"/>
      <c r="BC90" s="77"/>
      <c r="BD90" s="78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5"/>
      <c r="AT91" s="76"/>
      <c r="AU91" s="77"/>
      <c r="AV91" s="77"/>
      <c r="AW91" s="77"/>
      <c r="AX91" s="77"/>
      <c r="AY91" s="77"/>
      <c r="AZ91" s="77"/>
      <c r="BA91" s="77"/>
      <c r="BB91" s="77"/>
      <c r="BC91" s="77"/>
      <c r="BD91" s="78"/>
      <c r="BE91" s="37"/>
    </row>
    <row r="92" s="2" customFormat="1" ht="29.28" customHeight="1">
      <c r="A92" s="37"/>
      <c r="B92" s="38"/>
      <c r="C92" s="79" t="s">
        <v>56</v>
      </c>
      <c r="D92" s="80"/>
      <c r="E92" s="80"/>
      <c r="F92" s="80"/>
      <c r="G92" s="80"/>
      <c r="H92" s="81"/>
      <c r="I92" s="82" t="s">
        <v>57</v>
      </c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3" t="s">
        <v>58</v>
      </c>
      <c r="AH92" s="80"/>
      <c r="AI92" s="80"/>
      <c r="AJ92" s="80"/>
      <c r="AK92" s="80"/>
      <c r="AL92" s="80"/>
      <c r="AM92" s="80"/>
      <c r="AN92" s="82" t="s">
        <v>59</v>
      </c>
      <c r="AO92" s="80"/>
      <c r="AP92" s="84"/>
      <c r="AQ92" s="85" t="s">
        <v>60</v>
      </c>
      <c r="AR92" s="38"/>
      <c r="AS92" s="86" t="s">
        <v>61</v>
      </c>
      <c r="AT92" s="87" t="s">
        <v>62</v>
      </c>
      <c r="AU92" s="87" t="s">
        <v>63</v>
      </c>
      <c r="AV92" s="87" t="s">
        <v>64</v>
      </c>
      <c r="AW92" s="87" t="s">
        <v>65</v>
      </c>
      <c r="AX92" s="87" t="s">
        <v>66</v>
      </c>
      <c r="AY92" s="87" t="s">
        <v>67</v>
      </c>
      <c r="AZ92" s="87" t="s">
        <v>68</v>
      </c>
      <c r="BA92" s="87" t="s">
        <v>69</v>
      </c>
      <c r="BB92" s="87" t="s">
        <v>70</v>
      </c>
      <c r="BC92" s="87" t="s">
        <v>71</v>
      </c>
      <c r="BD92" s="88" t="s">
        <v>72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89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1"/>
      <c r="BE93" s="37"/>
    </row>
    <row r="94" s="6" customFormat="1" ht="32.4" customHeight="1">
      <c r="A94" s="6"/>
      <c r="B94" s="92"/>
      <c r="C94" s="93" t="s">
        <v>73</v>
      </c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5">
        <f>ROUND(AG95,2)</f>
        <v>0</v>
      </c>
      <c r="AH94" s="95"/>
      <c r="AI94" s="95"/>
      <c r="AJ94" s="95"/>
      <c r="AK94" s="95"/>
      <c r="AL94" s="95"/>
      <c r="AM94" s="95"/>
      <c r="AN94" s="96">
        <f>SUM(AG94,AT94)</f>
        <v>0</v>
      </c>
      <c r="AO94" s="96"/>
      <c r="AP94" s="96"/>
      <c r="AQ94" s="97" t="s">
        <v>1</v>
      </c>
      <c r="AR94" s="92"/>
      <c r="AS94" s="98">
        <f>ROUND(AS95,2)</f>
        <v>0</v>
      </c>
      <c r="AT94" s="99">
        <f>ROUND(SUM(AV94:AW94),2)</f>
        <v>0</v>
      </c>
      <c r="AU94" s="100">
        <f>ROUND(AU95,5)</f>
        <v>0</v>
      </c>
      <c r="AV94" s="99">
        <f>ROUND(AZ94*L29,2)</f>
        <v>0</v>
      </c>
      <c r="AW94" s="99">
        <f>ROUND(BA94*L30,2)</f>
        <v>0</v>
      </c>
      <c r="AX94" s="99">
        <f>ROUND(BB94*L29,2)</f>
        <v>0</v>
      </c>
      <c r="AY94" s="99">
        <f>ROUND(BC94*L30,2)</f>
        <v>0</v>
      </c>
      <c r="AZ94" s="99">
        <f>ROUND(AZ95,2)</f>
        <v>0</v>
      </c>
      <c r="BA94" s="99">
        <f>ROUND(BA95,2)</f>
        <v>0</v>
      </c>
      <c r="BB94" s="99">
        <f>ROUND(BB95,2)</f>
        <v>0</v>
      </c>
      <c r="BC94" s="99">
        <f>ROUND(BC95,2)</f>
        <v>0</v>
      </c>
      <c r="BD94" s="101">
        <f>ROUND(BD95,2)</f>
        <v>0</v>
      </c>
      <c r="BE94" s="6"/>
      <c r="BS94" s="102" t="s">
        <v>74</v>
      </c>
      <c r="BT94" s="102" t="s">
        <v>75</v>
      </c>
      <c r="BV94" s="102" t="s">
        <v>76</v>
      </c>
      <c r="BW94" s="102" t="s">
        <v>4</v>
      </c>
      <c r="BX94" s="102" t="s">
        <v>77</v>
      </c>
      <c r="CL94" s="102" t="s">
        <v>1</v>
      </c>
    </row>
    <row r="95" s="7" customFormat="1" ht="24.75" customHeight="1">
      <c r="A95" s="103" t="s">
        <v>78</v>
      </c>
      <c r="B95" s="104"/>
      <c r="C95" s="105"/>
      <c r="D95" s="106" t="s">
        <v>13</v>
      </c>
      <c r="E95" s="106"/>
      <c r="F95" s="106"/>
      <c r="G95" s="106"/>
      <c r="H95" s="106"/>
      <c r="I95" s="107"/>
      <c r="J95" s="106" t="s">
        <v>16</v>
      </c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8">
        <f>'2021-661 - Výmena PVC sch...'!J28</f>
        <v>0</v>
      </c>
      <c r="AH95" s="107"/>
      <c r="AI95" s="107"/>
      <c r="AJ95" s="107"/>
      <c r="AK95" s="107"/>
      <c r="AL95" s="107"/>
      <c r="AM95" s="107"/>
      <c r="AN95" s="108">
        <f>SUM(AG95,AT95)</f>
        <v>0</v>
      </c>
      <c r="AO95" s="107"/>
      <c r="AP95" s="107"/>
      <c r="AQ95" s="109" t="s">
        <v>79</v>
      </c>
      <c r="AR95" s="104"/>
      <c r="AS95" s="110">
        <v>0</v>
      </c>
      <c r="AT95" s="111">
        <f>ROUND(SUM(AV95:AW95),2)</f>
        <v>0</v>
      </c>
      <c r="AU95" s="112">
        <f>'2021-661 - Výmena PVC sch...'!P116</f>
        <v>0</v>
      </c>
      <c r="AV95" s="111">
        <f>'2021-661 - Výmena PVC sch...'!J31</f>
        <v>0</v>
      </c>
      <c r="AW95" s="111">
        <f>'2021-661 - Výmena PVC sch...'!J32</f>
        <v>0</v>
      </c>
      <c r="AX95" s="111">
        <f>'2021-661 - Výmena PVC sch...'!J33</f>
        <v>0</v>
      </c>
      <c r="AY95" s="111">
        <f>'2021-661 - Výmena PVC sch...'!J34</f>
        <v>0</v>
      </c>
      <c r="AZ95" s="111">
        <f>'2021-661 - Výmena PVC sch...'!F31</f>
        <v>0</v>
      </c>
      <c r="BA95" s="111">
        <f>'2021-661 - Výmena PVC sch...'!F32</f>
        <v>0</v>
      </c>
      <c r="BB95" s="111">
        <f>'2021-661 - Výmena PVC sch...'!F33</f>
        <v>0</v>
      </c>
      <c r="BC95" s="111">
        <f>'2021-661 - Výmena PVC sch...'!F34</f>
        <v>0</v>
      </c>
      <c r="BD95" s="113">
        <f>'2021-661 - Výmena PVC sch...'!F35</f>
        <v>0</v>
      </c>
      <c r="BE95" s="7"/>
      <c r="BT95" s="114" t="s">
        <v>80</v>
      </c>
      <c r="BU95" s="114" t="s">
        <v>81</v>
      </c>
      <c r="BV95" s="114" t="s">
        <v>76</v>
      </c>
      <c r="BW95" s="114" t="s">
        <v>4</v>
      </c>
      <c r="BX95" s="114" t="s">
        <v>77</v>
      </c>
      <c r="CL95" s="114" t="s">
        <v>1</v>
      </c>
    </row>
    <row r="96" s="2" customFormat="1" ht="30" customHeight="1">
      <c r="A96" s="37"/>
      <c r="B96" s="38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8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0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38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021-661 - Výmena PVC sch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4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="1" customFormat="1" ht="24.96" customHeight="1">
      <c r="B4" s="21"/>
      <c r="D4" s="22" t="s">
        <v>82</v>
      </c>
      <c r="L4" s="21"/>
      <c r="M4" s="115" t="s">
        <v>9</v>
      </c>
      <c r="AT4" s="18" t="s">
        <v>3</v>
      </c>
    </row>
    <row r="5" s="1" customFormat="1" ht="6.96" customHeight="1">
      <c r="B5" s="21"/>
      <c r="L5" s="21"/>
    </row>
    <row r="6" s="2" customFormat="1" ht="12" customHeight="1">
      <c r="A6" s="37"/>
      <c r="B6" s="38"/>
      <c r="C6" s="37"/>
      <c r="D6" s="31" t="s">
        <v>15</v>
      </c>
      <c r="E6" s="37"/>
      <c r="F6" s="37"/>
      <c r="G6" s="37"/>
      <c r="H6" s="37"/>
      <c r="I6" s="37"/>
      <c r="J6" s="37"/>
      <c r="K6" s="37"/>
      <c r="L6" s="55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="2" customFormat="1" ht="16.5" customHeight="1">
      <c r="A7" s="37"/>
      <c r="B7" s="38"/>
      <c r="C7" s="37"/>
      <c r="D7" s="37"/>
      <c r="E7" s="67" t="s">
        <v>16</v>
      </c>
      <c r="F7" s="37"/>
      <c r="G7" s="37"/>
      <c r="H7" s="37"/>
      <c r="I7" s="37"/>
      <c r="J7" s="37"/>
      <c r="K7" s="37"/>
      <c r="L7" s="55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="2" customFormat="1">
      <c r="A8" s="37"/>
      <c r="B8" s="38"/>
      <c r="C8" s="37"/>
      <c r="D8" s="37"/>
      <c r="E8" s="37"/>
      <c r="F8" s="37"/>
      <c r="G8" s="37"/>
      <c r="H8" s="37"/>
      <c r="I8" s="37"/>
      <c r="J8" s="37"/>
      <c r="K8" s="37"/>
      <c r="L8" s="55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2" customHeight="1">
      <c r="A9" s="37"/>
      <c r="B9" s="38"/>
      <c r="C9" s="37"/>
      <c r="D9" s="31" t="s">
        <v>17</v>
      </c>
      <c r="E9" s="37"/>
      <c r="F9" s="26" t="s">
        <v>1</v>
      </c>
      <c r="G9" s="37"/>
      <c r="H9" s="37"/>
      <c r="I9" s="31" t="s">
        <v>18</v>
      </c>
      <c r="J9" s="26" t="s">
        <v>1</v>
      </c>
      <c r="K9" s="37"/>
      <c r="L9" s="55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19</v>
      </c>
      <c r="E10" s="37"/>
      <c r="F10" s="26" t="s">
        <v>20</v>
      </c>
      <c r="G10" s="37"/>
      <c r="H10" s="37"/>
      <c r="I10" s="31" t="s">
        <v>21</v>
      </c>
      <c r="J10" s="69" t="str">
        <f>'Rekapitulácia stavby'!AN8</f>
        <v>5. 10. 2021</v>
      </c>
      <c r="K10" s="37"/>
      <c r="L10" s="55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0.8" customHeight="1">
      <c r="A11" s="37"/>
      <c r="B11" s="38"/>
      <c r="C11" s="37"/>
      <c r="D11" s="37"/>
      <c r="E11" s="37"/>
      <c r="F11" s="37"/>
      <c r="G11" s="37"/>
      <c r="H11" s="37"/>
      <c r="I11" s="37"/>
      <c r="J11" s="37"/>
      <c r="K11" s="37"/>
      <c r="L11" s="55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23</v>
      </c>
      <c r="E12" s="37"/>
      <c r="F12" s="37"/>
      <c r="G12" s="37"/>
      <c r="H12" s="37"/>
      <c r="I12" s="31" t="s">
        <v>24</v>
      </c>
      <c r="J12" s="26" t="s">
        <v>1</v>
      </c>
      <c r="K12" s="37"/>
      <c r="L12" s="55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8" customHeight="1">
      <c r="A13" s="37"/>
      <c r="B13" s="38"/>
      <c r="C13" s="37"/>
      <c r="D13" s="37"/>
      <c r="E13" s="26" t="s">
        <v>25</v>
      </c>
      <c r="F13" s="37"/>
      <c r="G13" s="37"/>
      <c r="H13" s="37"/>
      <c r="I13" s="31" t="s">
        <v>26</v>
      </c>
      <c r="J13" s="26" t="s">
        <v>1</v>
      </c>
      <c r="K13" s="37"/>
      <c r="L13" s="55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6.96" customHeight="1">
      <c r="A14" s="37"/>
      <c r="B14" s="38"/>
      <c r="C14" s="37"/>
      <c r="D14" s="37"/>
      <c r="E14" s="37"/>
      <c r="F14" s="37"/>
      <c r="G14" s="37"/>
      <c r="H14" s="37"/>
      <c r="I14" s="37"/>
      <c r="J14" s="37"/>
      <c r="K14" s="37"/>
      <c r="L14" s="55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2" customHeight="1">
      <c r="A15" s="37"/>
      <c r="B15" s="38"/>
      <c r="C15" s="37"/>
      <c r="D15" s="31" t="s">
        <v>27</v>
      </c>
      <c r="E15" s="37"/>
      <c r="F15" s="37"/>
      <c r="G15" s="37"/>
      <c r="H15" s="37"/>
      <c r="I15" s="31" t="s">
        <v>24</v>
      </c>
      <c r="J15" s="32" t="str">
        <f>'Rekapitulácia stavby'!AN13</f>
        <v>Vyplň údaj</v>
      </c>
      <c r="K15" s="37"/>
      <c r="L15" s="55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8" customHeight="1">
      <c r="A16" s="37"/>
      <c r="B16" s="38"/>
      <c r="C16" s="37"/>
      <c r="D16" s="37"/>
      <c r="E16" s="32" t="str">
        <f>'Rekapitulácia stavby'!E14</f>
        <v>Vyplň údaj</v>
      </c>
      <c r="F16" s="26"/>
      <c r="G16" s="26"/>
      <c r="H16" s="26"/>
      <c r="I16" s="31" t="s">
        <v>26</v>
      </c>
      <c r="J16" s="32" t="str">
        <f>'Rekapitulácia stavby'!AN14</f>
        <v>Vyplň údaj</v>
      </c>
      <c r="K16" s="37"/>
      <c r="L16" s="55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6.96" customHeight="1">
      <c r="A17" s="37"/>
      <c r="B17" s="38"/>
      <c r="C17" s="37"/>
      <c r="D17" s="37"/>
      <c r="E17" s="37"/>
      <c r="F17" s="37"/>
      <c r="G17" s="37"/>
      <c r="H17" s="37"/>
      <c r="I17" s="37"/>
      <c r="J17" s="37"/>
      <c r="K17" s="37"/>
      <c r="L17" s="55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2" customHeight="1">
      <c r="A18" s="37"/>
      <c r="B18" s="38"/>
      <c r="C18" s="37"/>
      <c r="D18" s="31" t="s">
        <v>29</v>
      </c>
      <c r="E18" s="37"/>
      <c r="F18" s="37"/>
      <c r="G18" s="37"/>
      <c r="H18" s="37"/>
      <c r="I18" s="31" t="s">
        <v>24</v>
      </c>
      <c r="J18" s="26" t="str">
        <f>IF('Rekapitulácia stavby'!AN16="","",'Rekapitulácia stavby'!AN16)</f>
        <v/>
      </c>
      <c r="K18" s="37"/>
      <c r="L18" s="55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8" customHeight="1">
      <c r="A19" s="37"/>
      <c r="B19" s="38"/>
      <c r="C19" s="37"/>
      <c r="D19" s="37"/>
      <c r="E19" s="26" t="str">
        <f>IF('Rekapitulácia stavby'!E17="","",'Rekapitulácia stavby'!E17)</f>
        <v xml:space="preserve"> </v>
      </c>
      <c r="F19" s="37"/>
      <c r="G19" s="37"/>
      <c r="H19" s="37"/>
      <c r="I19" s="31" t="s">
        <v>26</v>
      </c>
      <c r="J19" s="26" t="str">
        <f>IF('Rekapitulácia stavby'!AN17="","",'Rekapitulácia stavby'!AN17)</f>
        <v/>
      </c>
      <c r="K19" s="37"/>
      <c r="L19" s="55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6.96" customHeight="1">
      <c r="A20" s="37"/>
      <c r="B20" s="38"/>
      <c r="C20" s="37"/>
      <c r="D20" s="37"/>
      <c r="E20" s="37"/>
      <c r="F20" s="37"/>
      <c r="G20" s="37"/>
      <c r="H20" s="37"/>
      <c r="I20" s="37"/>
      <c r="J20" s="37"/>
      <c r="K20" s="37"/>
      <c r="L20" s="55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2" customHeight="1">
      <c r="A21" s="37"/>
      <c r="B21" s="38"/>
      <c r="C21" s="37"/>
      <c r="D21" s="31" t="s">
        <v>32</v>
      </c>
      <c r="E21" s="37"/>
      <c r="F21" s="37"/>
      <c r="G21" s="37"/>
      <c r="H21" s="37"/>
      <c r="I21" s="31" t="s">
        <v>24</v>
      </c>
      <c r="J21" s="26" t="s">
        <v>1</v>
      </c>
      <c r="K21" s="37"/>
      <c r="L21" s="55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8" customHeight="1">
      <c r="A22" s="37"/>
      <c r="B22" s="38"/>
      <c r="C22" s="37"/>
      <c r="D22" s="37"/>
      <c r="E22" s="26" t="s">
        <v>33</v>
      </c>
      <c r="F22" s="37"/>
      <c r="G22" s="37"/>
      <c r="H22" s="37"/>
      <c r="I22" s="31" t="s">
        <v>26</v>
      </c>
      <c r="J22" s="26" t="s">
        <v>1</v>
      </c>
      <c r="K22" s="37"/>
      <c r="L22" s="55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6.96" customHeight="1">
      <c r="A23" s="37"/>
      <c r="B23" s="38"/>
      <c r="C23" s="37"/>
      <c r="D23" s="37"/>
      <c r="E23" s="37"/>
      <c r="F23" s="37"/>
      <c r="G23" s="37"/>
      <c r="H23" s="37"/>
      <c r="I23" s="37"/>
      <c r="J23" s="37"/>
      <c r="K23" s="37"/>
      <c r="L23" s="55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2" customHeight="1">
      <c r="A24" s="37"/>
      <c r="B24" s="38"/>
      <c r="C24" s="37"/>
      <c r="D24" s="31" t="s">
        <v>34</v>
      </c>
      <c r="E24" s="37"/>
      <c r="F24" s="37"/>
      <c r="G24" s="37"/>
      <c r="H24" s="37"/>
      <c r="I24" s="37"/>
      <c r="J24" s="37"/>
      <c r="K24" s="37"/>
      <c r="L24" s="55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8" customFormat="1" ht="16.5" customHeight="1">
      <c r="A25" s="116"/>
      <c r="B25" s="117"/>
      <c r="C25" s="116"/>
      <c r="D25" s="116"/>
      <c r="E25" s="35" t="s">
        <v>1</v>
      </c>
      <c r="F25" s="35"/>
      <c r="G25" s="35"/>
      <c r="H25" s="35"/>
      <c r="I25" s="116"/>
      <c r="J25" s="116"/>
      <c r="K25" s="116"/>
      <c r="L25" s="118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</row>
    <row r="26" s="2" customFormat="1" ht="6.96" customHeight="1">
      <c r="A26" s="37"/>
      <c r="B26" s="38"/>
      <c r="C26" s="37"/>
      <c r="D26" s="37"/>
      <c r="E26" s="37"/>
      <c r="F26" s="37"/>
      <c r="G26" s="37"/>
      <c r="H26" s="37"/>
      <c r="I26" s="37"/>
      <c r="J26" s="37"/>
      <c r="K26" s="37"/>
      <c r="L26" s="55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90"/>
      <c r="E27" s="90"/>
      <c r="F27" s="90"/>
      <c r="G27" s="90"/>
      <c r="H27" s="90"/>
      <c r="I27" s="90"/>
      <c r="J27" s="90"/>
      <c r="K27" s="90"/>
      <c r="L27" s="55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25.44" customHeight="1">
      <c r="A28" s="37"/>
      <c r="B28" s="38"/>
      <c r="C28" s="37"/>
      <c r="D28" s="119" t="s">
        <v>35</v>
      </c>
      <c r="E28" s="37"/>
      <c r="F28" s="37"/>
      <c r="G28" s="37"/>
      <c r="H28" s="37"/>
      <c r="I28" s="37"/>
      <c r="J28" s="96">
        <f>ROUND(J116, 2)</f>
        <v>0</v>
      </c>
      <c r="K28" s="37"/>
      <c r="L28" s="55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90"/>
      <c r="E29" s="90"/>
      <c r="F29" s="90"/>
      <c r="G29" s="90"/>
      <c r="H29" s="90"/>
      <c r="I29" s="90"/>
      <c r="J29" s="90"/>
      <c r="K29" s="90"/>
      <c r="L29" s="120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</row>
    <row r="30" s="2" customFormat="1" ht="14.4" customHeight="1">
      <c r="A30" s="37"/>
      <c r="B30" s="38"/>
      <c r="C30" s="37"/>
      <c r="D30" s="37"/>
      <c r="E30" s="37"/>
      <c r="F30" s="42" t="s">
        <v>37</v>
      </c>
      <c r="G30" s="37"/>
      <c r="H30" s="37"/>
      <c r="I30" s="42" t="s">
        <v>36</v>
      </c>
      <c r="J30" s="42" t="s">
        <v>38</v>
      </c>
      <c r="K30" s="37"/>
      <c r="L30" s="120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</row>
    <row r="31" s="2" customFormat="1" ht="14.4" customHeight="1">
      <c r="A31" s="37"/>
      <c r="B31" s="38"/>
      <c r="C31" s="37"/>
      <c r="D31" s="122" t="s">
        <v>39</v>
      </c>
      <c r="E31" s="44" t="s">
        <v>40</v>
      </c>
      <c r="F31" s="123">
        <f>ROUND((SUM(BE116:BE173)),  2)</f>
        <v>0</v>
      </c>
      <c r="G31" s="121"/>
      <c r="H31" s="121"/>
      <c r="I31" s="124">
        <v>0.20000000000000001</v>
      </c>
      <c r="J31" s="123">
        <f>ROUND(((SUM(BE116:BE173))*I31),  2)</f>
        <v>0</v>
      </c>
      <c r="K31" s="37"/>
      <c r="L31" s="55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44" t="s">
        <v>41</v>
      </c>
      <c r="F32" s="123">
        <f>ROUND((SUM(BF116:BF173)),  2)</f>
        <v>0</v>
      </c>
      <c r="G32" s="121"/>
      <c r="H32" s="121"/>
      <c r="I32" s="124">
        <v>0.20000000000000001</v>
      </c>
      <c r="J32" s="123">
        <f>ROUND(((SUM(BF116:BF173))*I32),  2)</f>
        <v>0</v>
      </c>
      <c r="K32" s="37"/>
      <c r="L32" s="55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38"/>
      <c r="C33" s="37"/>
      <c r="D33" s="37"/>
      <c r="E33" s="31" t="s">
        <v>42</v>
      </c>
      <c r="F33" s="125">
        <f>ROUND((SUM(BG116:BG173)),  2)</f>
        <v>0</v>
      </c>
      <c r="G33" s="37"/>
      <c r="H33" s="37"/>
      <c r="I33" s="126">
        <v>0.20000000000000001</v>
      </c>
      <c r="J33" s="125">
        <f>0</f>
        <v>0</v>
      </c>
      <c r="K33" s="37"/>
      <c r="L33" s="120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</row>
    <row r="34" hidden="1" s="2" customFormat="1" ht="14.4" customHeight="1">
      <c r="A34" s="37"/>
      <c r="B34" s="38"/>
      <c r="C34" s="37"/>
      <c r="D34" s="37"/>
      <c r="E34" s="31" t="s">
        <v>43</v>
      </c>
      <c r="F34" s="125">
        <f>ROUND((SUM(BH116:BH173)),  2)</f>
        <v>0</v>
      </c>
      <c r="G34" s="37"/>
      <c r="H34" s="37"/>
      <c r="I34" s="126">
        <v>0.20000000000000001</v>
      </c>
      <c r="J34" s="125">
        <f>0</f>
        <v>0</v>
      </c>
      <c r="K34" s="37"/>
      <c r="L34" s="55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44" t="s">
        <v>44</v>
      </c>
      <c r="F35" s="123">
        <f>ROUND((SUM(BI116:BI173)),  2)</f>
        <v>0</v>
      </c>
      <c r="G35" s="121"/>
      <c r="H35" s="121"/>
      <c r="I35" s="124">
        <v>0</v>
      </c>
      <c r="J35" s="123">
        <f>0</f>
        <v>0</v>
      </c>
      <c r="K35" s="37"/>
      <c r="L35" s="55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55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25.44" customHeight="1">
      <c r="A37" s="37"/>
      <c r="B37" s="38"/>
      <c r="C37" s="127"/>
      <c r="D37" s="128" t="s">
        <v>45</v>
      </c>
      <c r="E37" s="81"/>
      <c r="F37" s="81"/>
      <c r="G37" s="129" t="s">
        <v>46</v>
      </c>
      <c r="H37" s="130" t="s">
        <v>47</v>
      </c>
      <c r="I37" s="81"/>
      <c r="J37" s="131">
        <f>SUM(J28:J35)</f>
        <v>0</v>
      </c>
      <c r="K37" s="132"/>
      <c r="L37" s="55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5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1" customFormat="1" ht="14.4" customHeight="1">
      <c r="B39" s="21"/>
      <c r="L39" s="21"/>
    </row>
    <row r="40" s="1" customFormat="1" ht="14.4" customHeight="1">
      <c r="B40" s="21"/>
      <c r="L40" s="21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5"/>
      <c r="D50" s="56" t="s">
        <v>48</v>
      </c>
      <c r="E50" s="57"/>
      <c r="F50" s="57"/>
      <c r="G50" s="56" t="s">
        <v>49</v>
      </c>
      <c r="H50" s="57"/>
      <c r="I50" s="57"/>
      <c r="J50" s="57"/>
      <c r="K50" s="57"/>
      <c r="L50" s="55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8" t="s">
        <v>50</v>
      </c>
      <c r="E61" s="40"/>
      <c r="F61" s="133" t="s">
        <v>51</v>
      </c>
      <c r="G61" s="58" t="s">
        <v>50</v>
      </c>
      <c r="H61" s="40"/>
      <c r="I61" s="40"/>
      <c r="J61" s="134" t="s">
        <v>51</v>
      </c>
      <c r="K61" s="40"/>
      <c r="L61" s="55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6" t="s">
        <v>52</v>
      </c>
      <c r="E65" s="59"/>
      <c r="F65" s="59"/>
      <c r="G65" s="56" t="s">
        <v>53</v>
      </c>
      <c r="H65" s="59"/>
      <c r="I65" s="59"/>
      <c r="J65" s="59"/>
      <c r="K65" s="59"/>
      <c r="L65" s="55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8" t="s">
        <v>50</v>
      </c>
      <c r="E76" s="40"/>
      <c r="F76" s="133" t="s">
        <v>51</v>
      </c>
      <c r="G76" s="58" t="s">
        <v>50</v>
      </c>
      <c r="H76" s="40"/>
      <c r="I76" s="40"/>
      <c r="J76" s="134" t="s">
        <v>51</v>
      </c>
      <c r="K76" s="40"/>
      <c r="L76" s="55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83</v>
      </c>
      <c r="D82" s="37"/>
      <c r="E82" s="37"/>
      <c r="F82" s="37"/>
      <c r="G82" s="37"/>
      <c r="H82" s="37"/>
      <c r="I82" s="37"/>
      <c r="J82" s="37"/>
      <c r="K82" s="37"/>
      <c r="L82" s="55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5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5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7"/>
      <c r="D85" s="37"/>
      <c r="E85" s="67" t="str">
        <f>E7</f>
        <v>Výmena PVC schodisko blok A + suterén H 009, H 010</v>
      </c>
      <c r="F85" s="37"/>
      <c r="G85" s="37"/>
      <c r="H85" s="37"/>
      <c r="I85" s="37"/>
      <c r="J85" s="37"/>
      <c r="K85" s="37"/>
      <c r="L85" s="55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55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2" customHeight="1">
      <c r="A87" s="37"/>
      <c r="B87" s="38"/>
      <c r="C87" s="31" t="s">
        <v>19</v>
      </c>
      <c r="D87" s="37"/>
      <c r="E87" s="37"/>
      <c r="F87" s="26" t="str">
        <f>F10</f>
        <v>Bratislava</v>
      </c>
      <c r="G87" s="37"/>
      <c r="H87" s="37"/>
      <c r="I87" s="31" t="s">
        <v>21</v>
      </c>
      <c r="J87" s="69" t="str">
        <f>IF(J10="","",J10)</f>
        <v>5. 10. 2021</v>
      </c>
      <c r="K87" s="37"/>
      <c r="L87" s="55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5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5.15" customHeight="1">
      <c r="A89" s="37"/>
      <c r="B89" s="38"/>
      <c r="C89" s="31" t="s">
        <v>23</v>
      </c>
      <c r="D89" s="37"/>
      <c r="E89" s="37"/>
      <c r="F89" s="26" t="str">
        <f>E13</f>
        <v>Gaudeamus - zariadenie komunitnej rehabilitácie</v>
      </c>
      <c r="G89" s="37"/>
      <c r="H89" s="37"/>
      <c r="I89" s="31" t="s">
        <v>29</v>
      </c>
      <c r="J89" s="35" t="str">
        <f>E19</f>
        <v xml:space="preserve"> </v>
      </c>
      <c r="K89" s="37"/>
      <c r="L89" s="55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25.65" customHeight="1">
      <c r="A90" s="37"/>
      <c r="B90" s="38"/>
      <c r="C90" s="31" t="s">
        <v>27</v>
      </c>
      <c r="D90" s="37"/>
      <c r="E90" s="37"/>
      <c r="F90" s="26" t="str">
        <f>IF(E16="","",E16)</f>
        <v>Vyplň údaj</v>
      </c>
      <c r="G90" s="37"/>
      <c r="H90" s="37"/>
      <c r="I90" s="31" t="s">
        <v>32</v>
      </c>
      <c r="J90" s="35" t="str">
        <f>E22</f>
        <v>Ing. Miroslava Bederková</v>
      </c>
      <c r="K90" s="37"/>
      <c r="L90" s="55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0.32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55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29.28" customHeight="1">
      <c r="A92" s="37"/>
      <c r="B92" s="38"/>
      <c r="C92" s="135" t="s">
        <v>84</v>
      </c>
      <c r="D92" s="127"/>
      <c r="E92" s="127"/>
      <c r="F92" s="127"/>
      <c r="G92" s="127"/>
      <c r="H92" s="127"/>
      <c r="I92" s="127"/>
      <c r="J92" s="136" t="s">
        <v>85</v>
      </c>
      <c r="K92" s="127"/>
      <c r="L92" s="55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5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2.8" customHeight="1">
      <c r="A94" s="37"/>
      <c r="B94" s="38"/>
      <c r="C94" s="137" t="s">
        <v>86</v>
      </c>
      <c r="D94" s="37"/>
      <c r="E94" s="37"/>
      <c r="F94" s="37"/>
      <c r="G94" s="37"/>
      <c r="H94" s="37"/>
      <c r="I94" s="37"/>
      <c r="J94" s="96">
        <f>J116</f>
        <v>0</v>
      </c>
      <c r="K94" s="37"/>
      <c r="L94" s="55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U94" s="18" t="s">
        <v>87</v>
      </c>
    </row>
    <row r="95" hidden="1" s="9" customFormat="1" ht="24.96" customHeight="1">
      <c r="A95" s="9"/>
      <c r="B95" s="138"/>
      <c r="C95" s="9"/>
      <c r="D95" s="139" t="s">
        <v>88</v>
      </c>
      <c r="E95" s="140"/>
      <c r="F95" s="140"/>
      <c r="G95" s="140"/>
      <c r="H95" s="140"/>
      <c r="I95" s="140"/>
      <c r="J95" s="141">
        <f>J117</f>
        <v>0</v>
      </c>
      <c r="K95" s="9"/>
      <c r="L95" s="138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hidden="1" s="10" customFormat="1" ht="19.92" customHeight="1">
      <c r="A96" s="10"/>
      <c r="B96" s="142"/>
      <c r="C96" s="10"/>
      <c r="D96" s="143" t="s">
        <v>89</v>
      </c>
      <c r="E96" s="144"/>
      <c r="F96" s="144"/>
      <c r="G96" s="144"/>
      <c r="H96" s="144"/>
      <c r="I96" s="144"/>
      <c r="J96" s="145">
        <f>J118</f>
        <v>0</v>
      </c>
      <c r="K96" s="10"/>
      <c r="L96" s="142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hidden="1" s="9" customFormat="1" ht="24.96" customHeight="1">
      <c r="A97" s="9"/>
      <c r="B97" s="138"/>
      <c r="C97" s="9"/>
      <c r="D97" s="139" t="s">
        <v>90</v>
      </c>
      <c r="E97" s="140"/>
      <c r="F97" s="140"/>
      <c r="G97" s="140"/>
      <c r="H97" s="140"/>
      <c r="I97" s="140"/>
      <c r="J97" s="141">
        <f>J127</f>
        <v>0</v>
      </c>
      <c r="K97" s="9"/>
      <c r="L97" s="13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42"/>
      <c r="C98" s="10"/>
      <c r="D98" s="143" t="s">
        <v>91</v>
      </c>
      <c r="E98" s="144"/>
      <c r="F98" s="144"/>
      <c r="G98" s="144"/>
      <c r="H98" s="144"/>
      <c r="I98" s="144"/>
      <c r="J98" s="145">
        <f>J128</f>
        <v>0</v>
      </c>
      <c r="K98" s="10"/>
      <c r="L98" s="14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2" customFormat="1" ht="21.84" customHeight="1">
      <c r="A99" s="37"/>
      <c r="B99" s="38"/>
      <c r="C99" s="37"/>
      <c r="D99" s="37"/>
      <c r="E99" s="37"/>
      <c r="F99" s="37"/>
      <c r="G99" s="37"/>
      <c r="H99" s="37"/>
      <c r="I99" s="37"/>
      <c r="J99" s="37"/>
      <c r="K99" s="37"/>
      <c r="L99" s="55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hidden="1" s="2" customFormat="1" ht="6.96" customHeight="1">
      <c r="A100" s="37"/>
      <c r="B100" s="60"/>
      <c r="C100" s="61"/>
      <c r="D100" s="61"/>
      <c r="E100" s="61"/>
      <c r="F100" s="61"/>
      <c r="G100" s="61"/>
      <c r="H100" s="61"/>
      <c r="I100" s="61"/>
      <c r="J100" s="61"/>
      <c r="K100" s="61"/>
      <c r="L100" s="55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hidden="1"/>
    <row r="102" hidden="1"/>
    <row r="103" hidden="1"/>
    <row r="104" s="2" customFormat="1" ht="6.96" customHeight="1">
      <c r="A104" s="37"/>
      <c r="B104" s="62"/>
      <c r="C104" s="63"/>
      <c r="D104" s="63"/>
      <c r="E104" s="63"/>
      <c r="F104" s="63"/>
      <c r="G104" s="63"/>
      <c r="H104" s="63"/>
      <c r="I104" s="63"/>
      <c r="J104" s="63"/>
      <c r="K104" s="63"/>
      <c r="L104" s="55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24.96" customHeight="1">
      <c r="A105" s="37"/>
      <c r="B105" s="38"/>
      <c r="C105" s="22" t="s">
        <v>92</v>
      </c>
      <c r="D105" s="37"/>
      <c r="E105" s="37"/>
      <c r="F105" s="37"/>
      <c r="G105" s="37"/>
      <c r="H105" s="37"/>
      <c r="I105" s="37"/>
      <c r="J105" s="37"/>
      <c r="K105" s="37"/>
      <c r="L105" s="55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38"/>
      <c r="C106" s="37"/>
      <c r="D106" s="37"/>
      <c r="E106" s="37"/>
      <c r="F106" s="37"/>
      <c r="G106" s="37"/>
      <c r="H106" s="37"/>
      <c r="I106" s="37"/>
      <c r="J106" s="37"/>
      <c r="K106" s="37"/>
      <c r="L106" s="55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2" customHeight="1">
      <c r="A107" s="37"/>
      <c r="B107" s="38"/>
      <c r="C107" s="31" t="s">
        <v>15</v>
      </c>
      <c r="D107" s="37"/>
      <c r="E107" s="37"/>
      <c r="F107" s="37"/>
      <c r="G107" s="37"/>
      <c r="H107" s="37"/>
      <c r="I107" s="37"/>
      <c r="J107" s="37"/>
      <c r="K107" s="37"/>
      <c r="L107" s="55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6.5" customHeight="1">
      <c r="A108" s="37"/>
      <c r="B108" s="38"/>
      <c r="C108" s="37"/>
      <c r="D108" s="37"/>
      <c r="E108" s="67" t="str">
        <f>E7</f>
        <v>Výmena PVC schodisko blok A + suterén H 009, H 010</v>
      </c>
      <c r="F108" s="37"/>
      <c r="G108" s="37"/>
      <c r="H108" s="37"/>
      <c r="I108" s="37"/>
      <c r="J108" s="37"/>
      <c r="K108" s="37"/>
      <c r="L108" s="55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7"/>
      <c r="D109" s="37"/>
      <c r="E109" s="37"/>
      <c r="F109" s="37"/>
      <c r="G109" s="37"/>
      <c r="H109" s="37"/>
      <c r="I109" s="37"/>
      <c r="J109" s="37"/>
      <c r="K109" s="37"/>
      <c r="L109" s="55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19</v>
      </c>
      <c r="D110" s="37"/>
      <c r="E110" s="37"/>
      <c r="F110" s="26" t="str">
        <f>F10</f>
        <v>Bratislava</v>
      </c>
      <c r="G110" s="37"/>
      <c r="H110" s="37"/>
      <c r="I110" s="31" t="s">
        <v>21</v>
      </c>
      <c r="J110" s="69" t="str">
        <f>IF(J10="","",J10)</f>
        <v>5. 10. 2021</v>
      </c>
      <c r="K110" s="37"/>
      <c r="L110" s="55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7"/>
      <c r="D111" s="37"/>
      <c r="E111" s="37"/>
      <c r="F111" s="37"/>
      <c r="G111" s="37"/>
      <c r="H111" s="37"/>
      <c r="I111" s="37"/>
      <c r="J111" s="37"/>
      <c r="K111" s="37"/>
      <c r="L111" s="55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5.15" customHeight="1">
      <c r="A112" s="37"/>
      <c r="B112" s="38"/>
      <c r="C112" s="31" t="s">
        <v>23</v>
      </c>
      <c r="D112" s="37"/>
      <c r="E112" s="37"/>
      <c r="F112" s="26" t="str">
        <f>E13</f>
        <v>Gaudeamus - zariadenie komunitnej rehabilitácie</v>
      </c>
      <c r="G112" s="37"/>
      <c r="H112" s="37"/>
      <c r="I112" s="31" t="s">
        <v>29</v>
      </c>
      <c r="J112" s="35" t="str">
        <f>E19</f>
        <v xml:space="preserve"> </v>
      </c>
      <c r="K112" s="37"/>
      <c r="L112" s="55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25.65" customHeight="1">
      <c r="A113" s="37"/>
      <c r="B113" s="38"/>
      <c r="C113" s="31" t="s">
        <v>27</v>
      </c>
      <c r="D113" s="37"/>
      <c r="E113" s="37"/>
      <c r="F113" s="26" t="str">
        <f>IF(E16="","",E16)</f>
        <v>Vyplň údaj</v>
      </c>
      <c r="G113" s="37"/>
      <c r="H113" s="37"/>
      <c r="I113" s="31" t="s">
        <v>32</v>
      </c>
      <c r="J113" s="35" t="str">
        <f>E22</f>
        <v>Ing. Miroslava Bederková</v>
      </c>
      <c r="K113" s="37"/>
      <c r="L113" s="55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0.32" customHeight="1">
      <c r="A114" s="37"/>
      <c r="B114" s="38"/>
      <c r="C114" s="37"/>
      <c r="D114" s="37"/>
      <c r="E114" s="37"/>
      <c r="F114" s="37"/>
      <c r="G114" s="37"/>
      <c r="H114" s="37"/>
      <c r="I114" s="37"/>
      <c r="J114" s="37"/>
      <c r="K114" s="37"/>
      <c r="L114" s="55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11" customFormat="1" ht="29.28" customHeight="1">
      <c r="A115" s="146"/>
      <c r="B115" s="147"/>
      <c r="C115" s="148" t="s">
        <v>93</v>
      </c>
      <c r="D115" s="149" t="s">
        <v>60</v>
      </c>
      <c r="E115" s="149" t="s">
        <v>56</v>
      </c>
      <c r="F115" s="149" t="s">
        <v>57</v>
      </c>
      <c r="G115" s="149" t="s">
        <v>94</v>
      </c>
      <c r="H115" s="149" t="s">
        <v>95</v>
      </c>
      <c r="I115" s="149" t="s">
        <v>96</v>
      </c>
      <c r="J115" s="150" t="s">
        <v>85</v>
      </c>
      <c r="K115" s="151" t="s">
        <v>97</v>
      </c>
      <c r="L115" s="152"/>
      <c r="M115" s="86" t="s">
        <v>1</v>
      </c>
      <c r="N115" s="87" t="s">
        <v>39</v>
      </c>
      <c r="O115" s="87" t="s">
        <v>98</v>
      </c>
      <c r="P115" s="87" t="s">
        <v>99</v>
      </c>
      <c r="Q115" s="87" t="s">
        <v>100</v>
      </c>
      <c r="R115" s="87" t="s">
        <v>101</v>
      </c>
      <c r="S115" s="87" t="s">
        <v>102</v>
      </c>
      <c r="T115" s="88" t="s">
        <v>103</v>
      </c>
      <c r="U115" s="146"/>
      <c r="V115" s="146"/>
      <c r="W115" s="146"/>
      <c r="X115" s="146"/>
      <c r="Y115" s="146"/>
      <c r="Z115" s="146"/>
      <c r="AA115" s="146"/>
      <c r="AB115" s="146"/>
      <c r="AC115" s="146"/>
      <c r="AD115" s="146"/>
      <c r="AE115" s="146"/>
    </row>
    <row r="116" s="2" customFormat="1" ht="22.8" customHeight="1">
      <c r="A116" s="37"/>
      <c r="B116" s="38"/>
      <c r="C116" s="93" t="s">
        <v>86</v>
      </c>
      <c r="D116" s="37"/>
      <c r="E116" s="37"/>
      <c r="F116" s="37"/>
      <c r="G116" s="37"/>
      <c r="H116" s="37"/>
      <c r="I116" s="37"/>
      <c r="J116" s="153">
        <f>BK116</f>
        <v>0</v>
      </c>
      <c r="K116" s="37"/>
      <c r="L116" s="38"/>
      <c r="M116" s="89"/>
      <c r="N116" s="73"/>
      <c r="O116" s="90"/>
      <c r="P116" s="154">
        <f>P117+P127</f>
        <v>0</v>
      </c>
      <c r="Q116" s="90"/>
      <c r="R116" s="154">
        <f>R117+R127</f>
        <v>1.4438936200000001</v>
      </c>
      <c r="S116" s="90"/>
      <c r="T116" s="155">
        <f>T117+T127</f>
        <v>0.45279799999999998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18" t="s">
        <v>74</v>
      </c>
      <c r="AU116" s="18" t="s">
        <v>87</v>
      </c>
      <c r="BK116" s="156">
        <f>BK117+BK127</f>
        <v>0</v>
      </c>
    </row>
    <row r="117" s="12" customFormat="1" ht="25.92" customHeight="1">
      <c r="A117" s="12"/>
      <c r="B117" s="157"/>
      <c r="C117" s="12"/>
      <c r="D117" s="158" t="s">
        <v>74</v>
      </c>
      <c r="E117" s="159" t="s">
        <v>104</v>
      </c>
      <c r="F117" s="159" t="s">
        <v>105</v>
      </c>
      <c r="G117" s="12"/>
      <c r="H117" s="12"/>
      <c r="I117" s="160"/>
      <c r="J117" s="161">
        <f>BK117</f>
        <v>0</v>
      </c>
      <c r="K117" s="12"/>
      <c r="L117" s="157"/>
      <c r="M117" s="162"/>
      <c r="N117" s="163"/>
      <c r="O117" s="163"/>
      <c r="P117" s="164">
        <f>P118</f>
        <v>0</v>
      </c>
      <c r="Q117" s="163"/>
      <c r="R117" s="164">
        <f>R118</f>
        <v>0</v>
      </c>
      <c r="S117" s="163"/>
      <c r="T117" s="165">
        <f>T118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158" t="s">
        <v>80</v>
      </c>
      <c r="AT117" s="166" t="s">
        <v>74</v>
      </c>
      <c r="AU117" s="166" t="s">
        <v>75</v>
      </c>
      <c r="AY117" s="158" t="s">
        <v>106</v>
      </c>
      <c r="BK117" s="167">
        <f>BK118</f>
        <v>0</v>
      </c>
    </row>
    <row r="118" s="12" customFormat="1" ht="22.8" customHeight="1">
      <c r="A118" s="12"/>
      <c r="B118" s="157"/>
      <c r="C118" s="12"/>
      <c r="D118" s="158" t="s">
        <v>74</v>
      </c>
      <c r="E118" s="168" t="s">
        <v>107</v>
      </c>
      <c r="F118" s="168" t="s">
        <v>108</v>
      </c>
      <c r="G118" s="12"/>
      <c r="H118" s="12"/>
      <c r="I118" s="160"/>
      <c r="J118" s="169">
        <f>BK118</f>
        <v>0</v>
      </c>
      <c r="K118" s="12"/>
      <c r="L118" s="157"/>
      <c r="M118" s="162"/>
      <c r="N118" s="163"/>
      <c r="O118" s="163"/>
      <c r="P118" s="164">
        <f>SUM(P119:P126)</f>
        <v>0</v>
      </c>
      <c r="Q118" s="163"/>
      <c r="R118" s="164">
        <f>SUM(R119:R126)</f>
        <v>0</v>
      </c>
      <c r="S118" s="163"/>
      <c r="T118" s="165">
        <f>SUM(T119:T126)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158" t="s">
        <v>80</v>
      </c>
      <c r="AT118" s="166" t="s">
        <v>74</v>
      </c>
      <c r="AU118" s="166" t="s">
        <v>80</v>
      </c>
      <c r="AY118" s="158" t="s">
        <v>106</v>
      </c>
      <c r="BK118" s="167">
        <f>SUM(BK119:BK126)</f>
        <v>0</v>
      </c>
    </row>
    <row r="119" s="2" customFormat="1" ht="24.15" customHeight="1">
      <c r="A119" s="37"/>
      <c r="B119" s="170"/>
      <c r="C119" s="171" t="s">
        <v>80</v>
      </c>
      <c r="D119" s="171" t="s">
        <v>109</v>
      </c>
      <c r="E119" s="172" t="s">
        <v>110</v>
      </c>
      <c r="F119" s="173" t="s">
        <v>111</v>
      </c>
      <c r="G119" s="174" t="s">
        <v>112</v>
      </c>
      <c r="H119" s="175">
        <v>0.45300000000000001</v>
      </c>
      <c r="I119" s="176"/>
      <c r="J119" s="177">
        <f>ROUND(I119*H119,2)</f>
        <v>0</v>
      </c>
      <c r="K119" s="178"/>
      <c r="L119" s="38"/>
      <c r="M119" s="179" t="s">
        <v>1</v>
      </c>
      <c r="N119" s="180" t="s">
        <v>41</v>
      </c>
      <c r="O119" s="77"/>
      <c r="P119" s="181">
        <f>O119*H119</f>
        <v>0</v>
      </c>
      <c r="Q119" s="181">
        <v>0</v>
      </c>
      <c r="R119" s="181">
        <f>Q119*H119</f>
        <v>0</v>
      </c>
      <c r="S119" s="181">
        <v>0</v>
      </c>
      <c r="T119" s="182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83" t="s">
        <v>113</v>
      </c>
      <c r="AT119" s="183" t="s">
        <v>109</v>
      </c>
      <c r="AU119" s="183" t="s">
        <v>114</v>
      </c>
      <c r="AY119" s="18" t="s">
        <v>106</v>
      </c>
      <c r="BE119" s="184">
        <f>IF(N119="základná",J119,0)</f>
        <v>0</v>
      </c>
      <c r="BF119" s="184">
        <f>IF(N119="znížená",J119,0)</f>
        <v>0</v>
      </c>
      <c r="BG119" s="184">
        <f>IF(N119="zákl. prenesená",J119,0)</f>
        <v>0</v>
      </c>
      <c r="BH119" s="184">
        <f>IF(N119="zníž. prenesená",J119,0)</f>
        <v>0</v>
      </c>
      <c r="BI119" s="184">
        <f>IF(N119="nulová",J119,0)</f>
        <v>0</v>
      </c>
      <c r="BJ119" s="18" t="s">
        <v>114</v>
      </c>
      <c r="BK119" s="184">
        <f>ROUND(I119*H119,2)</f>
        <v>0</v>
      </c>
      <c r="BL119" s="18" t="s">
        <v>113</v>
      </c>
      <c r="BM119" s="183" t="s">
        <v>115</v>
      </c>
    </row>
    <row r="120" s="2" customFormat="1" ht="21.75" customHeight="1">
      <c r="A120" s="37"/>
      <c r="B120" s="170"/>
      <c r="C120" s="171" t="s">
        <v>114</v>
      </c>
      <c r="D120" s="171" t="s">
        <v>109</v>
      </c>
      <c r="E120" s="172" t="s">
        <v>116</v>
      </c>
      <c r="F120" s="173" t="s">
        <v>117</v>
      </c>
      <c r="G120" s="174" t="s">
        <v>112</v>
      </c>
      <c r="H120" s="175">
        <v>0.45300000000000001</v>
      </c>
      <c r="I120" s="176"/>
      <c r="J120" s="177">
        <f>ROUND(I120*H120,2)</f>
        <v>0</v>
      </c>
      <c r="K120" s="178"/>
      <c r="L120" s="38"/>
      <c r="M120" s="179" t="s">
        <v>1</v>
      </c>
      <c r="N120" s="180" t="s">
        <v>41</v>
      </c>
      <c r="O120" s="77"/>
      <c r="P120" s="181">
        <f>O120*H120</f>
        <v>0</v>
      </c>
      <c r="Q120" s="181">
        <v>0</v>
      </c>
      <c r="R120" s="181">
        <f>Q120*H120</f>
        <v>0</v>
      </c>
      <c r="S120" s="181">
        <v>0</v>
      </c>
      <c r="T120" s="182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83" t="s">
        <v>113</v>
      </c>
      <c r="AT120" s="183" t="s">
        <v>109</v>
      </c>
      <c r="AU120" s="183" t="s">
        <v>114</v>
      </c>
      <c r="AY120" s="18" t="s">
        <v>106</v>
      </c>
      <c r="BE120" s="184">
        <f>IF(N120="základná",J120,0)</f>
        <v>0</v>
      </c>
      <c r="BF120" s="184">
        <f>IF(N120="znížená",J120,0)</f>
        <v>0</v>
      </c>
      <c r="BG120" s="184">
        <f>IF(N120="zákl. prenesená",J120,0)</f>
        <v>0</v>
      </c>
      <c r="BH120" s="184">
        <f>IF(N120="zníž. prenesená",J120,0)</f>
        <v>0</v>
      </c>
      <c r="BI120" s="184">
        <f>IF(N120="nulová",J120,0)</f>
        <v>0</v>
      </c>
      <c r="BJ120" s="18" t="s">
        <v>114</v>
      </c>
      <c r="BK120" s="184">
        <f>ROUND(I120*H120,2)</f>
        <v>0</v>
      </c>
      <c r="BL120" s="18" t="s">
        <v>113</v>
      </c>
      <c r="BM120" s="183" t="s">
        <v>118</v>
      </c>
    </row>
    <row r="121" s="2" customFormat="1" ht="16.5" customHeight="1">
      <c r="A121" s="37"/>
      <c r="B121" s="170"/>
      <c r="C121" s="171" t="s">
        <v>119</v>
      </c>
      <c r="D121" s="171" t="s">
        <v>109</v>
      </c>
      <c r="E121" s="172" t="s">
        <v>120</v>
      </c>
      <c r="F121" s="173" t="s">
        <v>121</v>
      </c>
      <c r="G121" s="174" t="s">
        <v>112</v>
      </c>
      <c r="H121" s="175">
        <v>1.8120000000000001</v>
      </c>
      <c r="I121" s="176"/>
      <c r="J121" s="177">
        <f>ROUND(I121*H121,2)</f>
        <v>0</v>
      </c>
      <c r="K121" s="178"/>
      <c r="L121" s="38"/>
      <c r="M121" s="179" t="s">
        <v>1</v>
      </c>
      <c r="N121" s="180" t="s">
        <v>41</v>
      </c>
      <c r="O121" s="77"/>
      <c r="P121" s="181">
        <f>O121*H121</f>
        <v>0</v>
      </c>
      <c r="Q121" s="181">
        <v>0</v>
      </c>
      <c r="R121" s="181">
        <f>Q121*H121</f>
        <v>0</v>
      </c>
      <c r="S121" s="181">
        <v>0</v>
      </c>
      <c r="T121" s="182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83" t="s">
        <v>113</v>
      </c>
      <c r="AT121" s="183" t="s">
        <v>109</v>
      </c>
      <c r="AU121" s="183" t="s">
        <v>114</v>
      </c>
      <c r="AY121" s="18" t="s">
        <v>106</v>
      </c>
      <c r="BE121" s="184">
        <f>IF(N121="základná",J121,0)</f>
        <v>0</v>
      </c>
      <c r="BF121" s="184">
        <f>IF(N121="znížená",J121,0)</f>
        <v>0</v>
      </c>
      <c r="BG121" s="184">
        <f>IF(N121="zákl. prenesená",J121,0)</f>
        <v>0</v>
      </c>
      <c r="BH121" s="184">
        <f>IF(N121="zníž. prenesená",J121,0)</f>
        <v>0</v>
      </c>
      <c r="BI121" s="184">
        <f>IF(N121="nulová",J121,0)</f>
        <v>0</v>
      </c>
      <c r="BJ121" s="18" t="s">
        <v>114</v>
      </c>
      <c r="BK121" s="184">
        <f>ROUND(I121*H121,2)</f>
        <v>0</v>
      </c>
      <c r="BL121" s="18" t="s">
        <v>113</v>
      </c>
      <c r="BM121" s="183" t="s">
        <v>122</v>
      </c>
    </row>
    <row r="122" s="13" customFormat="1">
      <c r="A122" s="13"/>
      <c r="B122" s="185"/>
      <c r="C122" s="13"/>
      <c r="D122" s="186" t="s">
        <v>123</v>
      </c>
      <c r="E122" s="13"/>
      <c r="F122" s="187" t="s">
        <v>124</v>
      </c>
      <c r="G122" s="13"/>
      <c r="H122" s="188">
        <v>1.8120000000000001</v>
      </c>
      <c r="I122" s="189"/>
      <c r="J122" s="13"/>
      <c r="K122" s="13"/>
      <c r="L122" s="185"/>
      <c r="M122" s="190"/>
      <c r="N122" s="191"/>
      <c r="O122" s="191"/>
      <c r="P122" s="191"/>
      <c r="Q122" s="191"/>
      <c r="R122" s="191"/>
      <c r="S122" s="191"/>
      <c r="T122" s="19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193" t="s">
        <v>123</v>
      </c>
      <c r="AU122" s="193" t="s">
        <v>114</v>
      </c>
      <c r="AV122" s="13" t="s">
        <v>114</v>
      </c>
      <c r="AW122" s="13" t="s">
        <v>3</v>
      </c>
      <c r="AX122" s="13" t="s">
        <v>80</v>
      </c>
      <c r="AY122" s="193" t="s">
        <v>106</v>
      </c>
    </row>
    <row r="123" s="2" customFormat="1" ht="24.15" customHeight="1">
      <c r="A123" s="37"/>
      <c r="B123" s="170"/>
      <c r="C123" s="171" t="s">
        <v>113</v>
      </c>
      <c r="D123" s="171" t="s">
        <v>109</v>
      </c>
      <c r="E123" s="172" t="s">
        <v>125</v>
      </c>
      <c r="F123" s="173" t="s">
        <v>126</v>
      </c>
      <c r="G123" s="174" t="s">
        <v>112</v>
      </c>
      <c r="H123" s="175">
        <v>0.45300000000000001</v>
      </c>
      <c r="I123" s="176"/>
      <c r="J123" s="177">
        <f>ROUND(I123*H123,2)</f>
        <v>0</v>
      </c>
      <c r="K123" s="178"/>
      <c r="L123" s="38"/>
      <c r="M123" s="179" t="s">
        <v>1</v>
      </c>
      <c r="N123" s="180" t="s">
        <v>41</v>
      </c>
      <c r="O123" s="77"/>
      <c r="P123" s="181">
        <f>O123*H123</f>
        <v>0</v>
      </c>
      <c r="Q123" s="181">
        <v>0</v>
      </c>
      <c r="R123" s="181">
        <f>Q123*H123</f>
        <v>0</v>
      </c>
      <c r="S123" s="181">
        <v>0</v>
      </c>
      <c r="T123" s="182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3" t="s">
        <v>113</v>
      </c>
      <c r="AT123" s="183" t="s">
        <v>109</v>
      </c>
      <c r="AU123" s="183" t="s">
        <v>114</v>
      </c>
      <c r="AY123" s="18" t="s">
        <v>106</v>
      </c>
      <c r="BE123" s="184">
        <f>IF(N123="základná",J123,0)</f>
        <v>0</v>
      </c>
      <c r="BF123" s="184">
        <f>IF(N123="znížená",J123,0)</f>
        <v>0</v>
      </c>
      <c r="BG123" s="184">
        <f>IF(N123="zákl. prenesená",J123,0)</f>
        <v>0</v>
      </c>
      <c r="BH123" s="184">
        <f>IF(N123="zníž. prenesená",J123,0)</f>
        <v>0</v>
      </c>
      <c r="BI123" s="184">
        <f>IF(N123="nulová",J123,0)</f>
        <v>0</v>
      </c>
      <c r="BJ123" s="18" t="s">
        <v>114</v>
      </c>
      <c r="BK123" s="184">
        <f>ROUND(I123*H123,2)</f>
        <v>0</v>
      </c>
      <c r="BL123" s="18" t="s">
        <v>113</v>
      </c>
      <c r="BM123" s="183" t="s">
        <v>127</v>
      </c>
    </row>
    <row r="124" s="2" customFormat="1" ht="24.15" customHeight="1">
      <c r="A124" s="37"/>
      <c r="B124" s="170"/>
      <c r="C124" s="171" t="s">
        <v>128</v>
      </c>
      <c r="D124" s="171" t="s">
        <v>109</v>
      </c>
      <c r="E124" s="172" t="s">
        <v>129</v>
      </c>
      <c r="F124" s="173" t="s">
        <v>130</v>
      </c>
      <c r="G124" s="174" t="s">
        <v>112</v>
      </c>
      <c r="H124" s="175">
        <v>2.2650000000000001</v>
      </c>
      <c r="I124" s="176"/>
      <c r="J124" s="177">
        <f>ROUND(I124*H124,2)</f>
        <v>0</v>
      </c>
      <c r="K124" s="178"/>
      <c r="L124" s="38"/>
      <c r="M124" s="179" t="s">
        <v>1</v>
      </c>
      <c r="N124" s="180" t="s">
        <v>41</v>
      </c>
      <c r="O124" s="77"/>
      <c r="P124" s="181">
        <f>O124*H124</f>
        <v>0</v>
      </c>
      <c r="Q124" s="181">
        <v>0</v>
      </c>
      <c r="R124" s="181">
        <f>Q124*H124</f>
        <v>0</v>
      </c>
      <c r="S124" s="181">
        <v>0</v>
      </c>
      <c r="T124" s="182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3" t="s">
        <v>113</v>
      </c>
      <c r="AT124" s="183" t="s">
        <v>109</v>
      </c>
      <c r="AU124" s="183" t="s">
        <v>114</v>
      </c>
      <c r="AY124" s="18" t="s">
        <v>106</v>
      </c>
      <c r="BE124" s="184">
        <f>IF(N124="základná",J124,0)</f>
        <v>0</v>
      </c>
      <c r="BF124" s="184">
        <f>IF(N124="znížená",J124,0)</f>
        <v>0</v>
      </c>
      <c r="BG124" s="184">
        <f>IF(N124="zákl. prenesená",J124,0)</f>
        <v>0</v>
      </c>
      <c r="BH124" s="184">
        <f>IF(N124="zníž. prenesená",J124,0)</f>
        <v>0</v>
      </c>
      <c r="BI124" s="184">
        <f>IF(N124="nulová",J124,0)</f>
        <v>0</v>
      </c>
      <c r="BJ124" s="18" t="s">
        <v>114</v>
      </c>
      <c r="BK124" s="184">
        <f>ROUND(I124*H124,2)</f>
        <v>0</v>
      </c>
      <c r="BL124" s="18" t="s">
        <v>113</v>
      </c>
      <c r="BM124" s="183" t="s">
        <v>131</v>
      </c>
    </row>
    <row r="125" s="13" customFormat="1">
      <c r="A125" s="13"/>
      <c r="B125" s="185"/>
      <c r="C125" s="13"/>
      <c r="D125" s="186" t="s">
        <v>123</v>
      </c>
      <c r="E125" s="13"/>
      <c r="F125" s="187" t="s">
        <v>132</v>
      </c>
      <c r="G125" s="13"/>
      <c r="H125" s="188">
        <v>2.2650000000000001</v>
      </c>
      <c r="I125" s="189"/>
      <c r="J125" s="13"/>
      <c r="K125" s="13"/>
      <c r="L125" s="185"/>
      <c r="M125" s="190"/>
      <c r="N125" s="191"/>
      <c r="O125" s="191"/>
      <c r="P125" s="191"/>
      <c r="Q125" s="191"/>
      <c r="R125" s="191"/>
      <c r="S125" s="191"/>
      <c r="T125" s="19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193" t="s">
        <v>123</v>
      </c>
      <c r="AU125" s="193" t="s">
        <v>114</v>
      </c>
      <c r="AV125" s="13" t="s">
        <v>114</v>
      </c>
      <c r="AW125" s="13" t="s">
        <v>3</v>
      </c>
      <c r="AX125" s="13" t="s">
        <v>80</v>
      </c>
      <c r="AY125" s="193" t="s">
        <v>106</v>
      </c>
    </row>
    <row r="126" s="2" customFormat="1" ht="24.15" customHeight="1">
      <c r="A126" s="37"/>
      <c r="B126" s="170"/>
      <c r="C126" s="171" t="s">
        <v>133</v>
      </c>
      <c r="D126" s="171" t="s">
        <v>109</v>
      </c>
      <c r="E126" s="172" t="s">
        <v>134</v>
      </c>
      <c r="F126" s="173" t="s">
        <v>135</v>
      </c>
      <c r="G126" s="174" t="s">
        <v>136</v>
      </c>
      <c r="H126" s="175">
        <v>2</v>
      </c>
      <c r="I126" s="176"/>
      <c r="J126" s="177">
        <f>ROUND(I126*H126,2)</f>
        <v>0</v>
      </c>
      <c r="K126" s="178"/>
      <c r="L126" s="38"/>
      <c r="M126" s="179" t="s">
        <v>1</v>
      </c>
      <c r="N126" s="180" t="s">
        <v>41</v>
      </c>
      <c r="O126" s="77"/>
      <c r="P126" s="181">
        <f>O126*H126</f>
        <v>0</v>
      </c>
      <c r="Q126" s="181">
        <v>0</v>
      </c>
      <c r="R126" s="181">
        <f>Q126*H126</f>
        <v>0</v>
      </c>
      <c r="S126" s="181">
        <v>0</v>
      </c>
      <c r="T126" s="182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3" t="s">
        <v>113</v>
      </c>
      <c r="AT126" s="183" t="s">
        <v>109</v>
      </c>
      <c r="AU126" s="183" t="s">
        <v>114</v>
      </c>
      <c r="AY126" s="18" t="s">
        <v>106</v>
      </c>
      <c r="BE126" s="184">
        <f>IF(N126="základná",J126,0)</f>
        <v>0</v>
      </c>
      <c r="BF126" s="184">
        <f>IF(N126="znížená",J126,0)</f>
        <v>0</v>
      </c>
      <c r="BG126" s="184">
        <f>IF(N126="zákl. prenesená",J126,0)</f>
        <v>0</v>
      </c>
      <c r="BH126" s="184">
        <f>IF(N126="zníž. prenesená",J126,0)</f>
        <v>0</v>
      </c>
      <c r="BI126" s="184">
        <f>IF(N126="nulová",J126,0)</f>
        <v>0</v>
      </c>
      <c r="BJ126" s="18" t="s">
        <v>114</v>
      </c>
      <c r="BK126" s="184">
        <f>ROUND(I126*H126,2)</f>
        <v>0</v>
      </c>
      <c r="BL126" s="18" t="s">
        <v>113</v>
      </c>
      <c r="BM126" s="183" t="s">
        <v>137</v>
      </c>
    </row>
    <row r="127" s="12" customFormat="1" ht="25.92" customHeight="1">
      <c r="A127" s="12"/>
      <c r="B127" s="157"/>
      <c r="C127" s="12"/>
      <c r="D127" s="158" t="s">
        <v>74</v>
      </c>
      <c r="E127" s="159" t="s">
        <v>138</v>
      </c>
      <c r="F127" s="159" t="s">
        <v>139</v>
      </c>
      <c r="G127" s="12"/>
      <c r="H127" s="12"/>
      <c r="I127" s="160"/>
      <c r="J127" s="161">
        <f>BK127</f>
        <v>0</v>
      </c>
      <c r="K127" s="12"/>
      <c r="L127" s="157"/>
      <c r="M127" s="162"/>
      <c r="N127" s="163"/>
      <c r="O127" s="163"/>
      <c r="P127" s="164">
        <f>P128</f>
        <v>0</v>
      </c>
      <c r="Q127" s="163"/>
      <c r="R127" s="164">
        <f>R128</f>
        <v>1.4438936200000001</v>
      </c>
      <c r="S127" s="163"/>
      <c r="T127" s="165">
        <f>T128</f>
        <v>0.45279799999999998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58" t="s">
        <v>114</v>
      </c>
      <c r="AT127" s="166" t="s">
        <v>74</v>
      </c>
      <c r="AU127" s="166" t="s">
        <v>75</v>
      </c>
      <c r="AY127" s="158" t="s">
        <v>106</v>
      </c>
      <c r="BK127" s="167">
        <f>BK128</f>
        <v>0</v>
      </c>
    </row>
    <row r="128" s="12" customFormat="1" ht="22.8" customHeight="1">
      <c r="A128" s="12"/>
      <c r="B128" s="157"/>
      <c r="C128" s="12"/>
      <c r="D128" s="158" t="s">
        <v>74</v>
      </c>
      <c r="E128" s="168" t="s">
        <v>140</v>
      </c>
      <c r="F128" s="168" t="s">
        <v>141</v>
      </c>
      <c r="G128" s="12"/>
      <c r="H128" s="12"/>
      <c r="I128" s="160"/>
      <c r="J128" s="169">
        <f>BK128</f>
        <v>0</v>
      </c>
      <c r="K128" s="12"/>
      <c r="L128" s="157"/>
      <c r="M128" s="162"/>
      <c r="N128" s="163"/>
      <c r="O128" s="163"/>
      <c r="P128" s="164">
        <f>SUM(P129:P173)</f>
        <v>0</v>
      </c>
      <c r="Q128" s="163"/>
      <c r="R128" s="164">
        <f>SUM(R129:R173)</f>
        <v>1.4438936200000001</v>
      </c>
      <c r="S128" s="163"/>
      <c r="T128" s="165">
        <f>SUM(T129:T173)</f>
        <v>0.45279799999999998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58" t="s">
        <v>114</v>
      </c>
      <c r="AT128" s="166" t="s">
        <v>74</v>
      </c>
      <c r="AU128" s="166" t="s">
        <v>80</v>
      </c>
      <c r="AY128" s="158" t="s">
        <v>106</v>
      </c>
      <c r="BK128" s="167">
        <f>SUM(BK129:BK173)</f>
        <v>0</v>
      </c>
    </row>
    <row r="129" s="2" customFormat="1" ht="24.15" customHeight="1">
      <c r="A129" s="37"/>
      <c r="B129" s="170"/>
      <c r="C129" s="171" t="s">
        <v>142</v>
      </c>
      <c r="D129" s="171" t="s">
        <v>109</v>
      </c>
      <c r="E129" s="172" t="s">
        <v>143</v>
      </c>
      <c r="F129" s="173" t="s">
        <v>144</v>
      </c>
      <c r="G129" s="174" t="s">
        <v>145</v>
      </c>
      <c r="H129" s="175">
        <v>99</v>
      </c>
      <c r="I129" s="176"/>
      <c r="J129" s="177">
        <f>ROUND(I129*H129,2)</f>
        <v>0</v>
      </c>
      <c r="K129" s="178"/>
      <c r="L129" s="38"/>
      <c r="M129" s="179" t="s">
        <v>1</v>
      </c>
      <c r="N129" s="180" t="s">
        <v>41</v>
      </c>
      <c r="O129" s="77"/>
      <c r="P129" s="181">
        <f>O129*H129</f>
        <v>0</v>
      </c>
      <c r="Q129" s="181">
        <v>8.0000000000000007E-05</v>
      </c>
      <c r="R129" s="181">
        <f>Q129*H129</f>
        <v>0.00792</v>
      </c>
      <c r="S129" s="181">
        <v>0</v>
      </c>
      <c r="T129" s="182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3" t="s">
        <v>113</v>
      </c>
      <c r="AT129" s="183" t="s">
        <v>109</v>
      </c>
      <c r="AU129" s="183" t="s">
        <v>114</v>
      </c>
      <c r="AY129" s="18" t="s">
        <v>106</v>
      </c>
      <c r="BE129" s="184">
        <f>IF(N129="základná",J129,0)</f>
        <v>0</v>
      </c>
      <c r="BF129" s="184">
        <f>IF(N129="znížená",J129,0)</f>
        <v>0</v>
      </c>
      <c r="BG129" s="184">
        <f>IF(N129="zákl. prenesená",J129,0)</f>
        <v>0</v>
      </c>
      <c r="BH129" s="184">
        <f>IF(N129="zníž. prenesená",J129,0)</f>
        <v>0</v>
      </c>
      <c r="BI129" s="184">
        <f>IF(N129="nulová",J129,0)</f>
        <v>0</v>
      </c>
      <c r="BJ129" s="18" t="s">
        <v>114</v>
      </c>
      <c r="BK129" s="184">
        <f>ROUND(I129*H129,2)</f>
        <v>0</v>
      </c>
      <c r="BL129" s="18" t="s">
        <v>113</v>
      </c>
      <c r="BM129" s="183" t="s">
        <v>146</v>
      </c>
    </row>
    <row r="130" s="13" customFormat="1">
      <c r="A130" s="13"/>
      <c r="B130" s="185"/>
      <c r="C130" s="13"/>
      <c r="D130" s="186" t="s">
        <v>123</v>
      </c>
      <c r="E130" s="193" t="s">
        <v>1</v>
      </c>
      <c r="F130" s="187" t="s">
        <v>147</v>
      </c>
      <c r="G130" s="13"/>
      <c r="H130" s="188">
        <v>99</v>
      </c>
      <c r="I130" s="189"/>
      <c r="J130" s="13"/>
      <c r="K130" s="13"/>
      <c r="L130" s="185"/>
      <c r="M130" s="190"/>
      <c r="N130" s="191"/>
      <c r="O130" s="191"/>
      <c r="P130" s="191"/>
      <c r="Q130" s="191"/>
      <c r="R130" s="191"/>
      <c r="S130" s="191"/>
      <c r="T130" s="19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93" t="s">
        <v>123</v>
      </c>
      <c r="AU130" s="193" t="s">
        <v>114</v>
      </c>
      <c r="AV130" s="13" t="s">
        <v>114</v>
      </c>
      <c r="AW130" s="13" t="s">
        <v>31</v>
      </c>
      <c r="AX130" s="13" t="s">
        <v>80</v>
      </c>
      <c r="AY130" s="193" t="s">
        <v>106</v>
      </c>
    </row>
    <row r="131" s="2" customFormat="1" ht="24.15" customHeight="1">
      <c r="A131" s="37"/>
      <c r="B131" s="170"/>
      <c r="C131" s="171" t="s">
        <v>148</v>
      </c>
      <c r="D131" s="171" t="s">
        <v>109</v>
      </c>
      <c r="E131" s="172" t="s">
        <v>149</v>
      </c>
      <c r="F131" s="173" t="s">
        <v>150</v>
      </c>
      <c r="G131" s="174" t="s">
        <v>151</v>
      </c>
      <c r="H131" s="175">
        <v>74.25</v>
      </c>
      <c r="I131" s="176"/>
      <c r="J131" s="177">
        <f>ROUND(I131*H131,2)</f>
        <v>0</v>
      </c>
      <c r="K131" s="178"/>
      <c r="L131" s="38"/>
      <c r="M131" s="179" t="s">
        <v>1</v>
      </c>
      <c r="N131" s="180" t="s">
        <v>41</v>
      </c>
      <c r="O131" s="77"/>
      <c r="P131" s="181">
        <f>O131*H131</f>
        <v>0</v>
      </c>
      <c r="Q131" s="181">
        <v>0</v>
      </c>
      <c r="R131" s="181">
        <f>Q131*H131</f>
        <v>0</v>
      </c>
      <c r="S131" s="181">
        <v>0.001</v>
      </c>
      <c r="T131" s="182">
        <f>S131*H131</f>
        <v>0.074249999999999997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3" t="s">
        <v>152</v>
      </c>
      <c r="AT131" s="183" t="s">
        <v>109</v>
      </c>
      <c r="AU131" s="183" t="s">
        <v>114</v>
      </c>
      <c r="AY131" s="18" t="s">
        <v>106</v>
      </c>
      <c r="BE131" s="184">
        <f>IF(N131="základná",J131,0)</f>
        <v>0</v>
      </c>
      <c r="BF131" s="184">
        <f>IF(N131="znížená",J131,0)</f>
        <v>0</v>
      </c>
      <c r="BG131" s="184">
        <f>IF(N131="zákl. prenesená",J131,0)</f>
        <v>0</v>
      </c>
      <c r="BH131" s="184">
        <f>IF(N131="zníž. prenesená",J131,0)</f>
        <v>0</v>
      </c>
      <c r="BI131" s="184">
        <f>IF(N131="nulová",J131,0)</f>
        <v>0</v>
      </c>
      <c r="BJ131" s="18" t="s">
        <v>114</v>
      </c>
      <c r="BK131" s="184">
        <f>ROUND(I131*H131,2)</f>
        <v>0</v>
      </c>
      <c r="BL131" s="18" t="s">
        <v>152</v>
      </c>
      <c r="BM131" s="183" t="s">
        <v>153</v>
      </c>
    </row>
    <row r="132" s="13" customFormat="1">
      <c r="A132" s="13"/>
      <c r="B132" s="185"/>
      <c r="C132" s="13"/>
      <c r="D132" s="186" t="s">
        <v>123</v>
      </c>
      <c r="E132" s="193" t="s">
        <v>1</v>
      </c>
      <c r="F132" s="187" t="s">
        <v>154</v>
      </c>
      <c r="G132" s="13"/>
      <c r="H132" s="188">
        <v>74.25</v>
      </c>
      <c r="I132" s="189"/>
      <c r="J132" s="13"/>
      <c r="K132" s="13"/>
      <c r="L132" s="185"/>
      <c r="M132" s="190"/>
      <c r="N132" s="191"/>
      <c r="O132" s="191"/>
      <c r="P132" s="191"/>
      <c r="Q132" s="191"/>
      <c r="R132" s="191"/>
      <c r="S132" s="191"/>
      <c r="T132" s="19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93" t="s">
        <v>123</v>
      </c>
      <c r="AU132" s="193" t="s">
        <v>114</v>
      </c>
      <c r="AV132" s="13" t="s">
        <v>114</v>
      </c>
      <c r="AW132" s="13" t="s">
        <v>31</v>
      </c>
      <c r="AX132" s="13" t="s">
        <v>80</v>
      </c>
      <c r="AY132" s="193" t="s">
        <v>106</v>
      </c>
    </row>
    <row r="133" s="2" customFormat="1" ht="37.8" customHeight="1">
      <c r="A133" s="37"/>
      <c r="B133" s="170"/>
      <c r="C133" s="171" t="s">
        <v>107</v>
      </c>
      <c r="D133" s="171" t="s">
        <v>109</v>
      </c>
      <c r="E133" s="172" t="s">
        <v>155</v>
      </c>
      <c r="F133" s="173" t="s">
        <v>156</v>
      </c>
      <c r="G133" s="174" t="s">
        <v>145</v>
      </c>
      <c r="H133" s="175">
        <v>165</v>
      </c>
      <c r="I133" s="176"/>
      <c r="J133" s="177">
        <f>ROUND(I133*H133,2)</f>
        <v>0</v>
      </c>
      <c r="K133" s="178"/>
      <c r="L133" s="38"/>
      <c r="M133" s="179" t="s">
        <v>1</v>
      </c>
      <c r="N133" s="180" t="s">
        <v>41</v>
      </c>
      <c r="O133" s="77"/>
      <c r="P133" s="181">
        <f>O133*H133</f>
        <v>0</v>
      </c>
      <c r="Q133" s="181">
        <v>0.00012</v>
      </c>
      <c r="R133" s="181">
        <f>Q133*H133</f>
        <v>0.019800000000000002</v>
      </c>
      <c r="S133" s="181">
        <v>0</v>
      </c>
      <c r="T133" s="182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3" t="s">
        <v>152</v>
      </c>
      <c r="AT133" s="183" t="s">
        <v>109</v>
      </c>
      <c r="AU133" s="183" t="s">
        <v>114</v>
      </c>
      <c r="AY133" s="18" t="s">
        <v>106</v>
      </c>
      <c r="BE133" s="184">
        <f>IF(N133="základná",J133,0)</f>
        <v>0</v>
      </c>
      <c r="BF133" s="184">
        <f>IF(N133="znížená",J133,0)</f>
        <v>0</v>
      </c>
      <c r="BG133" s="184">
        <f>IF(N133="zákl. prenesená",J133,0)</f>
        <v>0</v>
      </c>
      <c r="BH133" s="184">
        <f>IF(N133="zníž. prenesená",J133,0)</f>
        <v>0</v>
      </c>
      <c r="BI133" s="184">
        <f>IF(N133="nulová",J133,0)</f>
        <v>0</v>
      </c>
      <c r="BJ133" s="18" t="s">
        <v>114</v>
      </c>
      <c r="BK133" s="184">
        <f>ROUND(I133*H133,2)</f>
        <v>0</v>
      </c>
      <c r="BL133" s="18" t="s">
        <v>152</v>
      </c>
      <c r="BM133" s="183" t="s">
        <v>157</v>
      </c>
    </row>
    <row r="134" s="13" customFormat="1">
      <c r="A134" s="13"/>
      <c r="B134" s="185"/>
      <c r="C134" s="13"/>
      <c r="D134" s="186" t="s">
        <v>123</v>
      </c>
      <c r="E134" s="193" t="s">
        <v>1</v>
      </c>
      <c r="F134" s="187" t="s">
        <v>158</v>
      </c>
      <c r="G134" s="13"/>
      <c r="H134" s="188">
        <v>165</v>
      </c>
      <c r="I134" s="189"/>
      <c r="J134" s="13"/>
      <c r="K134" s="13"/>
      <c r="L134" s="185"/>
      <c r="M134" s="190"/>
      <c r="N134" s="191"/>
      <c r="O134" s="191"/>
      <c r="P134" s="191"/>
      <c r="Q134" s="191"/>
      <c r="R134" s="191"/>
      <c r="S134" s="191"/>
      <c r="T134" s="19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93" t="s">
        <v>123</v>
      </c>
      <c r="AU134" s="193" t="s">
        <v>114</v>
      </c>
      <c r="AV134" s="13" t="s">
        <v>114</v>
      </c>
      <c r="AW134" s="13" t="s">
        <v>31</v>
      </c>
      <c r="AX134" s="13" t="s">
        <v>80</v>
      </c>
      <c r="AY134" s="193" t="s">
        <v>106</v>
      </c>
    </row>
    <row r="135" s="2" customFormat="1" ht="37.8" customHeight="1">
      <c r="A135" s="37"/>
      <c r="B135" s="170"/>
      <c r="C135" s="171" t="s">
        <v>159</v>
      </c>
      <c r="D135" s="171" t="s">
        <v>109</v>
      </c>
      <c r="E135" s="172" t="s">
        <v>160</v>
      </c>
      <c r="F135" s="173" t="s">
        <v>161</v>
      </c>
      <c r="G135" s="174" t="s">
        <v>145</v>
      </c>
      <c r="H135" s="175">
        <v>165</v>
      </c>
      <c r="I135" s="176"/>
      <c r="J135" s="177">
        <f>ROUND(I135*H135,2)</f>
        <v>0</v>
      </c>
      <c r="K135" s="178"/>
      <c r="L135" s="38"/>
      <c r="M135" s="179" t="s">
        <v>1</v>
      </c>
      <c r="N135" s="180" t="s">
        <v>41</v>
      </c>
      <c r="O135" s="77"/>
      <c r="P135" s="181">
        <f>O135*H135</f>
        <v>0</v>
      </c>
      <c r="Q135" s="181">
        <v>9.0000000000000006E-05</v>
      </c>
      <c r="R135" s="181">
        <f>Q135*H135</f>
        <v>0.01485</v>
      </c>
      <c r="S135" s="181">
        <v>0</v>
      </c>
      <c r="T135" s="182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3" t="s">
        <v>152</v>
      </c>
      <c r="AT135" s="183" t="s">
        <v>109</v>
      </c>
      <c r="AU135" s="183" t="s">
        <v>114</v>
      </c>
      <c r="AY135" s="18" t="s">
        <v>106</v>
      </c>
      <c r="BE135" s="184">
        <f>IF(N135="základná",J135,0)</f>
        <v>0</v>
      </c>
      <c r="BF135" s="184">
        <f>IF(N135="znížená",J135,0)</f>
        <v>0</v>
      </c>
      <c r="BG135" s="184">
        <f>IF(N135="zákl. prenesená",J135,0)</f>
        <v>0</v>
      </c>
      <c r="BH135" s="184">
        <f>IF(N135="zníž. prenesená",J135,0)</f>
        <v>0</v>
      </c>
      <c r="BI135" s="184">
        <f>IF(N135="nulová",J135,0)</f>
        <v>0</v>
      </c>
      <c r="BJ135" s="18" t="s">
        <v>114</v>
      </c>
      <c r="BK135" s="184">
        <f>ROUND(I135*H135,2)</f>
        <v>0</v>
      </c>
      <c r="BL135" s="18" t="s">
        <v>152</v>
      </c>
      <c r="BM135" s="183" t="s">
        <v>162</v>
      </c>
    </row>
    <row r="136" s="13" customFormat="1">
      <c r="A136" s="13"/>
      <c r="B136" s="185"/>
      <c r="C136" s="13"/>
      <c r="D136" s="186" t="s">
        <v>123</v>
      </c>
      <c r="E136" s="193" t="s">
        <v>1</v>
      </c>
      <c r="F136" s="187" t="s">
        <v>158</v>
      </c>
      <c r="G136" s="13"/>
      <c r="H136" s="188">
        <v>165</v>
      </c>
      <c r="I136" s="189"/>
      <c r="J136" s="13"/>
      <c r="K136" s="13"/>
      <c r="L136" s="185"/>
      <c r="M136" s="190"/>
      <c r="N136" s="191"/>
      <c r="O136" s="191"/>
      <c r="P136" s="191"/>
      <c r="Q136" s="191"/>
      <c r="R136" s="191"/>
      <c r="S136" s="191"/>
      <c r="T136" s="19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93" t="s">
        <v>123</v>
      </c>
      <c r="AU136" s="193" t="s">
        <v>114</v>
      </c>
      <c r="AV136" s="13" t="s">
        <v>114</v>
      </c>
      <c r="AW136" s="13" t="s">
        <v>31</v>
      </c>
      <c r="AX136" s="13" t="s">
        <v>80</v>
      </c>
      <c r="AY136" s="193" t="s">
        <v>106</v>
      </c>
    </row>
    <row r="137" s="2" customFormat="1" ht="16.5" customHeight="1">
      <c r="A137" s="37"/>
      <c r="B137" s="170"/>
      <c r="C137" s="171" t="s">
        <v>163</v>
      </c>
      <c r="D137" s="171" t="s">
        <v>109</v>
      </c>
      <c r="E137" s="172" t="s">
        <v>164</v>
      </c>
      <c r="F137" s="173" t="s">
        <v>165</v>
      </c>
      <c r="G137" s="174" t="s">
        <v>145</v>
      </c>
      <c r="H137" s="175">
        <v>165</v>
      </c>
      <c r="I137" s="176"/>
      <c r="J137" s="177">
        <f>ROUND(I137*H137,2)</f>
        <v>0</v>
      </c>
      <c r="K137" s="178"/>
      <c r="L137" s="38"/>
      <c r="M137" s="179" t="s">
        <v>1</v>
      </c>
      <c r="N137" s="180" t="s">
        <v>41</v>
      </c>
      <c r="O137" s="77"/>
      <c r="P137" s="181">
        <f>O137*H137</f>
        <v>0</v>
      </c>
      <c r="Q137" s="181">
        <v>3.0000000000000001E-05</v>
      </c>
      <c r="R137" s="181">
        <f>Q137*H137</f>
        <v>0.0049500000000000004</v>
      </c>
      <c r="S137" s="181">
        <v>0</v>
      </c>
      <c r="T137" s="182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3" t="s">
        <v>152</v>
      </c>
      <c r="AT137" s="183" t="s">
        <v>109</v>
      </c>
      <c r="AU137" s="183" t="s">
        <v>114</v>
      </c>
      <c r="AY137" s="18" t="s">
        <v>106</v>
      </c>
      <c r="BE137" s="184">
        <f>IF(N137="základná",J137,0)</f>
        <v>0</v>
      </c>
      <c r="BF137" s="184">
        <f>IF(N137="znížená",J137,0)</f>
        <v>0</v>
      </c>
      <c r="BG137" s="184">
        <f>IF(N137="zákl. prenesená",J137,0)</f>
        <v>0</v>
      </c>
      <c r="BH137" s="184">
        <f>IF(N137="zníž. prenesená",J137,0)</f>
        <v>0</v>
      </c>
      <c r="BI137" s="184">
        <f>IF(N137="nulová",J137,0)</f>
        <v>0</v>
      </c>
      <c r="BJ137" s="18" t="s">
        <v>114</v>
      </c>
      <c r="BK137" s="184">
        <f>ROUND(I137*H137,2)</f>
        <v>0</v>
      </c>
      <c r="BL137" s="18" t="s">
        <v>152</v>
      </c>
      <c r="BM137" s="183" t="s">
        <v>166</v>
      </c>
    </row>
    <row r="138" s="13" customFormat="1">
      <c r="A138" s="13"/>
      <c r="B138" s="185"/>
      <c r="C138" s="13"/>
      <c r="D138" s="186" t="s">
        <v>123</v>
      </c>
      <c r="E138" s="193" t="s">
        <v>1</v>
      </c>
      <c r="F138" s="187" t="s">
        <v>158</v>
      </c>
      <c r="G138" s="13"/>
      <c r="H138" s="188">
        <v>165</v>
      </c>
      <c r="I138" s="189"/>
      <c r="J138" s="13"/>
      <c r="K138" s="13"/>
      <c r="L138" s="185"/>
      <c r="M138" s="190"/>
      <c r="N138" s="191"/>
      <c r="O138" s="191"/>
      <c r="P138" s="191"/>
      <c r="Q138" s="191"/>
      <c r="R138" s="191"/>
      <c r="S138" s="191"/>
      <c r="T138" s="19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93" t="s">
        <v>123</v>
      </c>
      <c r="AU138" s="193" t="s">
        <v>114</v>
      </c>
      <c r="AV138" s="13" t="s">
        <v>114</v>
      </c>
      <c r="AW138" s="13" t="s">
        <v>31</v>
      </c>
      <c r="AX138" s="13" t="s">
        <v>80</v>
      </c>
      <c r="AY138" s="193" t="s">
        <v>106</v>
      </c>
    </row>
    <row r="139" s="2" customFormat="1" ht="16.5" customHeight="1">
      <c r="A139" s="37"/>
      <c r="B139" s="170"/>
      <c r="C139" s="194" t="s">
        <v>167</v>
      </c>
      <c r="D139" s="194" t="s">
        <v>168</v>
      </c>
      <c r="E139" s="195" t="s">
        <v>169</v>
      </c>
      <c r="F139" s="196" t="s">
        <v>170</v>
      </c>
      <c r="G139" s="197" t="s">
        <v>145</v>
      </c>
      <c r="H139" s="198">
        <v>168.30000000000001</v>
      </c>
      <c r="I139" s="199"/>
      <c r="J139" s="200">
        <f>ROUND(I139*H139,2)</f>
        <v>0</v>
      </c>
      <c r="K139" s="201"/>
      <c r="L139" s="202"/>
      <c r="M139" s="203" t="s">
        <v>1</v>
      </c>
      <c r="N139" s="204" t="s">
        <v>41</v>
      </c>
      <c r="O139" s="77"/>
      <c r="P139" s="181">
        <f>O139*H139</f>
        <v>0</v>
      </c>
      <c r="Q139" s="181">
        <v>0.00014999999999999999</v>
      </c>
      <c r="R139" s="181">
        <f>Q139*H139</f>
        <v>0.025245</v>
      </c>
      <c r="S139" s="181">
        <v>0</v>
      </c>
      <c r="T139" s="182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3" t="s">
        <v>171</v>
      </c>
      <c r="AT139" s="183" t="s">
        <v>168</v>
      </c>
      <c r="AU139" s="183" t="s">
        <v>114</v>
      </c>
      <c r="AY139" s="18" t="s">
        <v>106</v>
      </c>
      <c r="BE139" s="184">
        <f>IF(N139="základná",J139,0)</f>
        <v>0</v>
      </c>
      <c r="BF139" s="184">
        <f>IF(N139="znížená",J139,0)</f>
        <v>0</v>
      </c>
      <c r="BG139" s="184">
        <f>IF(N139="zákl. prenesená",J139,0)</f>
        <v>0</v>
      </c>
      <c r="BH139" s="184">
        <f>IF(N139="zníž. prenesená",J139,0)</f>
        <v>0</v>
      </c>
      <c r="BI139" s="184">
        <f>IF(N139="nulová",J139,0)</f>
        <v>0</v>
      </c>
      <c r="BJ139" s="18" t="s">
        <v>114</v>
      </c>
      <c r="BK139" s="184">
        <f>ROUND(I139*H139,2)</f>
        <v>0</v>
      </c>
      <c r="BL139" s="18" t="s">
        <v>152</v>
      </c>
      <c r="BM139" s="183" t="s">
        <v>172</v>
      </c>
    </row>
    <row r="140" s="13" customFormat="1">
      <c r="A140" s="13"/>
      <c r="B140" s="185"/>
      <c r="C140" s="13"/>
      <c r="D140" s="186" t="s">
        <v>123</v>
      </c>
      <c r="E140" s="13"/>
      <c r="F140" s="187" t="s">
        <v>173</v>
      </c>
      <c r="G140" s="13"/>
      <c r="H140" s="188">
        <v>168.30000000000001</v>
      </c>
      <c r="I140" s="189"/>
      <c r="J140" s="13"/>
      <c r="K140" s="13"/>
      <c r="L140" s="185"/>
      <c r="M140" s="190"/>
      <c r="N140" s="191"/>
      <c r="O140" s="191"/>
      <c r="P140" s="191"/>
      <c r="Q140" s="191"/>
      <c r="R140" s="191"/>
      <c r="S140" s="191"/>
      <c r="T140" s="19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93" t="s">
        <v>123</v>
      </c>
      <c r="AU140" s="193" t="s">
        <v>114</v>
      </c>
      <c r="AV140" s="13" t="s">
        <v>114</v>
      </c>
      <c r="AW140" s="13" t="s">
        <v>3</v>
      </c>
      <c r="AX140" s="13" t="s">
        <v>80</v>
      </c>
      <c r="AY140" s="193" t="s">
        <v>106</v>
      </c>
    </row>
    <row r="141" s="2" customFormat="1" ht="16.5" customHeight="1">
      <c r="A141" s="37"/>
      <c r="B141" s="170"/>
      <c r="C141" s="171" t="s">
        <v>174</v>
      </c>
      <c r="D141" s="171" t="s">
        <v>109</v>
      </c>
      <c r="E141" s="172" t="s">
        <v>175</v>
      </c>
      <c r="F141" s="173" t="s">
        <v>176</v>
      </c>
      <c r="G141" s="174" t="s">
        <v>145</v>
      </c>
      <c r="H141" s="175">
        <v>176.90000000000001</v>
      </c>
      <c r="I141" s="176"/>
      <c r="J141" s="177">
        <f>ROUND(I141*H141,2)</f>
        <v>0</v>
      </c>
      <c r="K141" s="178"/>
      <c r="L141" s="38"/>
      <c r="M141" s="179" t="s">
        <v>1</v>
      </c>
      <c r="N141" s="180" t="s">
        <v>41</v>
      </c>
      <c r="O141" s="77"/>
      <c r="P141" s="181">
        <f>O141*H141</f>
        <v>0</v>
      </c>
      <c r="Q141" s="181">
        <v>0</v>
      </c>
      <c r="R141" s="181">
        <f>Q141*H141</f>
        <v>0</v>
      </c>
      <c r="S141" s="181">
        <v>0.001</v>
      </c>
      <c r="T141" s="182">
        <f>S141*H141</f>
        <v>0.1769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3" t="s">
        <v>152</v>
      </c>
      <c r="AT141" s="183" t="s">
        <v>109</v>
      </c>
      <c r="AU141" s="183" t="s">
        <v>114</v>
      </c>
      <c r="AY141" s="18" t="s">
        <v>106</v>
      </c>
      <c r="BE141" s="184">
        <f>IF(N141="základná",J141,0)</f>
        <v>0</v>
      </c>
      <c r="BF141" s="184">
        <f>IF(N141="znížená",J141,0)</f>
        <v>0</v>
      </c>
      <c r="BG141" s="184">
        <f>IF(N141="zákl. prenesená",J141,0)</f>
        <v>0</v>
      </c>
      <c r="BH141" s="184">
        <f>IF(N141="zníž. prenesená",J141,0)</f>
        <v>0</v>
      </c>
      <c r="BI141" s="184">
        <f>IF(N141="nulová",J141,0)</f>
        <v>0</v>
      </c>
      <c r="BJ141" s="18" t="s">
        <v>114</v>
      </c>
      <c r="BK141" s="184">
        <f>ROUND(I141*H141,2)</f>
        <v>0</v>
      </c>
      <c r="BL141" s="18" t="s">
        <v>152</v>
      </c>
      <c r="BM141" s="183" t="s">
        <v>177</v>
      </c>
    </row>
    <row r="142" s="13" customFormat="1">
      <c r="A142" s="13"/>
      <c r="B142" s="185"/>
      <c r="C142" s="13"/>
      <c r="D142" s="186" t="s">
        <v>123</v>
      </c>
      <c r="E142" s="193" t="s">
        <v>1</v>
      </c>
      <c r="F142" s="187" t="s">
        <v>178</v>
      </c>
      <c r="G142" s="13"/>
      <c r="H142" s="188">
        <v>23.899999999999999</v>
      </c>
      <c r="I142" s="189"/>
      <c r="J142" s="13"/>
      <c r="K142" s="13"/>
      <c r="L142" s="185"/>
      <c r="M142" s="190"/>
      <c r="N142" s="191"/>
      <c r="O142" s="191"/>
      <c r="P142" s="191"/>
      <c r="Q142" s="191"/>
      <c r="R142" s="191"/>
      <c r="S142" s="191"/>
      <c r="T142" s="19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93" t="s">
        <v>123</v>
      </c>
      <c r="AU142" s="193" t="s">
        <v>114</v>
      </c>
      <c r="AV142" s="13" t="s">
        <v>114</v>
      </c>
      <c r="AW142" s="13" t="s">
        <v>31</v>
      </c>
      <c r="AX142" s="13" t="s">
        <v>75</v>
      </c>
      <c r="AY142" s="193" t="s">
        <v>106</v>
      </c>
    </row>
    <row r="143" s="13" customFormat="1">
      <c r="A143" s="13"/>
      <c r="B143" s="185"/>
      <c r="C143" s="13"/>
      <c r="D143" s="186" t="s">
        <v>123</v>
      </c>
      <c r="E143" s="193" t="s">
        <v>1</v>
      </c>
      <c r="F143" s="187" t="s">
        <v>179</v>
      </c>
      <c r="G143" s="13"/>
      <c r="H143" s="188">
        <v>105.8</v>
      </c>
      <c r="I143" s="189"/>
      <c r="J143" s="13"/>
      <c r="K143" s="13"/>
      <c r="L143" s="185"/>
      <c r="M143" s="190"/>
      <c r="N143" s="191"/>
      <c r="O143" s="191"/>
      <c r="P143" s="191"/>
      <c r="Q143" s="191"/>
      <c r="R143" s="191"/>
      <c r="S143" s="191"/>
      <c r="T143" s="19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93" t="s">
        <v>123</v>
      </c>
      <c r="AU143" s="193" t="s">
        <v>114</v>
      </c>
      <c r="AV143" s="13" t="s">
        <v>114</v>
      </c>
      <c r="AW143" s="13" t="s">
        <v>31</v>
      </c>
      <c r="AX143" s="13" t="s">
        <v>75</v>
      </c>
      <c r="AY143" s="193" t="s">
        <v>106</v>
      </c>
    </row>
    <row r="144" s="13" customFormat="1">
      <c r="A144" s="13"/>
      <c r="B144" s="185"/>
      <c r="C144" s="13"/>
      <c r="D144" s="186" t="s">
        <v>123</v>
      </c>
      <c r="E144" s="193" t="s">
        <v>1</v>
      </c>
      <c r="F144" s="187" t="s">
        <v>180</v>
      </c>
      <c r="G144" s="13"/>
      <c r="H144" s="188">
        <v>47.200000000000003</v>
      </c>
      <c r="I144" s="189"/>
      <c r="J144" s="13"/>
      <c r="K144" s="13"/>
      <c r="L144" s="185"/>
      <c r="M144" s="190"/>
      <c r="N144" s="191"/>
      <c r="O144" s="191"/>
      <c r="P144" s="191"/>
      <c r="Q144" s="191"/>
      <c r="R144" s="191"/>
      <c r="S144" s="191"/>
      <c r="T144" s="19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93" t="s">
        <v>123</v>
      </c>
      <c r="AU144" s="193" t="s">
        <v>114</v>
      </c>
      <c r="AV144" s="13" t="s">
        <v>114</v>
      </c>
      <c r="AW144" s="13" t="s">
        <v>31</v>
      </c>
      <c r="AX144" s="13" t="s">
        <v>75</v>
      </c>
      <c r="AY144" s="193" t="s">
        <v>106</v>
      </c>
    </row>
    <row r="145" s="14" customFormat="1">
      <c r="A145" s="14"/>
      <c r="B145" s="205"/>
      <c r="C145" s="14"/>
      <c r="D145" s="186" t="s">
        <v>123</v>
      </c>
      <c r="E145" s="206" t="s">
        <v>1</v>
      </c>
      <c r="F145" s="207" t="s">
        <v>181</v>
      </c>
      <c r="G145" s="14"/>
      <c r="H145" s="208">
        <v>176.90000000000001</v>
      </c>
      <c r="I145" s="209"/>
      <c r="J145" s="14"/>
      <c r="K145" s="14"/>
      <c r="L145" s="205"/>
      <c r="M145" s="210"/>
      <c r="N145" s="211"/>
      <c r="O145" s="211"/>
      <c r="P145" s="211"/>
      <c r="Q145" s="211"/>
      <c r="R145" s="211"/>
      <c r="S145" s="211"/>
      <c r="T145" s="212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06" t="s">
        <v>123</v>
      </c>
      <c r="AU145" s="206" t="s">
        <v>114</v>
      </c>
      <c r="AV145" s="14" t="s">
        <v>113</v>
      </c>
      <c r="AW145" s="14" t="s">
        <v>31</v>
      </c>
      <c r="AX145" s="14" t="s">
        <v>80</v>
      </c>
      <c r="AY145" s="206" t="s">
        <v>106</v>
      </c>
    </row>
    <row r="146" s="2" customFormat="1" ht="16.5" customHeight="1">
      <c r="A146" s="37"/>
      <c r="B146" s="170"/>
      <c r="C146" s="171" t="s">
        <v>182</v>
      </c>
      <c r="D146" s="171" t="s">
        <v>109</v>
      </c>
      <c r="E146" s="172" t="s">
        <v>183</v>
      </c>
      <c r="F146" s="173" t="s">
        <v>184</v>
      </c>
      <c r="G146" s="174" t="s">
        <v>145</v>
      </c>
      <c r="H146" s="175">
        <v>176.90000000000001</v>
      </c>
      <c r="I146" s="176"/>
      <c r="J146" s="177">
        <f>ROUND(I146*H146,2)</f>
        <v>0</v>
      </c>
      <c r="K146" s="178"/>
      <c r="L146" s="38"/>
      <c r="M146" s="179" t="s">
        <v>1</v>
      </c>
      <c r="N146" s="180" t="s">
        <v>41</v>
      </c>
      <c r="O146" s="77"/>
      <c r="P146" s="181">
        <f>O146*H146</f>
        <v>0</v>
      </c>
      <c r="Q146" s="181">
        <v>4.0000000000000003E-05</v>
      </c>
      <c r="R146" s="181">
        <f>Q146*H146</f>
        <v>0.0070760000000000007</v>
      </c>
      <c r="S146" s="181">
        <v>0</v>
      </c>
      <c r="T146" s="182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83" t="s">
        <v>152</v>
      </c>
      <c r="AT146" s="183" t="s">
        <v>109</v>
      </c>
      <c r="AU146" s="183" t="s">
        <v>114</v>
      </c>
      <c r="AY146" s="18" t="s">
        <v>106</v>
      </c>
      <c r="BE146" s="184">
        <f>IF(N146="základná",J146,0)</f>
        <v>0</v>
      </c>
      <c r="BF146" s="184">
        <f>IF(N146="znížená",J146,0)</f>
        <v>0</v>
      </c>
      <c r="BG146" s="184">
        <f>IF(N146="zákl. prenesená",J146,0)</f>
        <v>0</v>
      </c>
      <c r="BH146" s="184">
        <f>IF(N146="zníž. prenesená",J146,0)</f>
        <v>0</v>
      </c>
      <c r="BI146" s="184">
        <f>IF(N146="nulová",J146,0)</f>
        <v>0</v>
      </c>
      <c r="BJ146" s="18" t="s">
        <v>114</v>
      </c>
      <c r="BK146" s="184">
        <f>ROUND(I146*H146,2)</f>
        <v>0</v>
      </c>
      <c r="BL146" s="18" t="s">
        <v>152</v>
      </c>
      <c r="BM146" s="183" t="s">
        <v>185</v>
      </c>
    </row>
    <row r="147" s="13" customFormat="1">
      <c r="A147" s="13"/>
      <c r="B147" s="185"/>
      <c r="C147" s="13"/>
      <c r="D147" s="186" t="s">
        <v>123</v>
      </c>
      <c r="E147" s="193" t="s">
        <v>1</v>
      </c>
      <c r="F147" s="187" t="s">
        <v>178</v>
      </c>
      <c r="G147" s="13"/>
      <c r="H147" s="188">
        <v>23.899999999999999</v>
      </c>
      <c r="I147" s="189"/>
      <c r="J147" s="13"/>
      <c r="K147" s="13"/>
      <c r="L147" s="185"/>
      <c r="M147" s="190"/>
      <c r="N147" s="191"/>
      <c r="O147" s="191"/>
      <c r="P147" s="191"/>
      <c r="Q147" s="191"/>
      <c r="R147" s="191"/>
      <c r="S147" s="191"/>
      <c r="T147" s="19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93" t="s">
        <v>123</v>
      </c>
      <c r="AU147" s="193" t="s">
        <v>114</v>
      </c>
      <c r="AV147" s="13" t="s">
        <v>114</v>
      </c>
      <c r="AW147" s="13" t="s">
        <v>31</v>
      </c>
      <c r="AX147" s="13" t="s">
        <v>75</v>
      </c>
      <c r="AY147" s="193" t="s">
        <v>106</v>
      </c>
    </row>
    <row r="148" s="13" customFormat="1">
      <c r="A148" s="13"/>
      <c r="B148" s="185"/>
      <c r="C148" s="13"/>
      <c r="D148" s="186" t="s">
        <v>123</v>
      </c>
      <c r="E148" s="193" t="s">
        <v>1</v>
      </c>
      <c r="F148" s="187" t="s">
        <v>179</v>
      </c>
      <c r="G148" s="13"/>
      <c r="H148" s="188">
        <v>105.8</v>
      </c>
      <c r="I148" s="189"/>
      <c r="J148" s="13"/>
      <c r="K148" s="13"/>
      <c r="L148" s="185"/>
      <c r="M148" s="190"/>
      <c r="N148" s="191"/>
      <c r="O148" s="191"/>
      <c r="P148" s="191"/>
      <c r="Q148" s="191"/>
      <c r="R148" s="191"/>
      <c r="S148" s="191"/>
      <c r="T148" s="19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93" t="s">
        <v>123</v>
      </c>
      <c r="AU148" s="193" t="s">
        <v>114</v>
      </c>
      <c r="AV148" s="13" t="s">
        <v>114</v>
      </c>
      <c r="AW148" s="13" t="s">
        <v>31</v>
      </c>
      <c r="AX148" s="13" t="s">
        <v>75</v>
      </c>
      <c r="AY148" s="193" t="s">
        <v>106</v>
      </c>
    </row>
    <row r="149" s="13" customFormat="1">
      <c r="A149" s="13"/>
      <c r="B149" s="185"/>
      <c r="C149" s="13"/>
      <c r="D149" s="186" t="s">
        <v>123</v>
      </c>
      <c r="E149" s="193" t="s">
        <v>1</v>
      </c>
      <c r="F149" s="187" t="s">
        <v>180</v>
      </c>
      <c r="G149" s="13"/>
      <c r="H149" s="188">
        <v>47.200000000000003</v>
      </c>
      <c r="I149" s="189"/>
      <c r="J149" s="13"/>
      <c r="K149" s="13"/>
      <c r="L149" s="185"/>
      <c r="M149" s="190"/>
      <c r="N149" s="191"/>
      <c r="O149" s="191"/>
      <c r="P149" s="191"/>
      <c r="Q149" s="191"/>
      <c r="R149" s="191"/>
      <c r="S149" s="191"/>
      <c r="T149" s="19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93" t="s">
        <v>123</v>
      </c>
      <c r="AU149" s="193" t="s">
        <v>114</v>
      </c>
      <c r="AV149" s="13" t="s">
        <v>114</v>
      </c>
      <c r="AW149" s="13" t="s">
        <v>31</v>
      </c>
      <c r="AX149" s="13" t="s">
        <v>75</v>
      </c>
      <c r="AY149" s="193" t="s">
        <v>106</v>
      </c>
    </row>
    <row r="150" s="14" customFormat="1">
      <c r="A150" s="14"/>
      <c r="B150" s="205"/>
      <c r="C150" s="14"/>
      <c r="D150" s="186" t="s">
        <v>123</v>
      </c>
      <c r="E150" s="206" t="s">
        <v>1</v>
      </c>
      <c r="F150" s="207" t="s">
        <v>181</v>
      </c>
      <c r="G150" s="14"/>
      <c r="H150" s="208">
        <v>176.90000000000001</v>
      </c>
      <c r="I150" s="209"/>
      <c r="J150" s="14"/>
      <c r="K150" s="14"/>
      <c r="L150" s="205"/>
      <c r="M150" s="210"/>
      <c r="N150" s="211"/>
      <c r="O150" s="211"/>
      <c r="P150" s="211"/>
      <c r="Q150" s="211"/>
      <c r="R150" s="211"/>
      <c r="S150" s="211"/>
      <c r="T150" s="21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06" t="s">
        <v>123</v>
      </c>
      <c r="AU150" s="206" t="s">
        <v>114</v>
      </c>
      <c r="AV150" s="14" t="s">
        <v>113</v>
      </c>
      <c r="AW150" s="14" t="s">
        <v>31</v>
      </c>
      <c r="AX150" s="14" t="s">
        <v>80</v>
      </c>
      <c r="AY150" s="206" t="s">
        <v>106</v>
      </c>
    </row>
    <row r="151" s="2" customFormat="1" ht="16.5" customHeight="1">
      <c r="A151" s="37"/>
      <c r="B151" s="170"/>
      <c r="C151" s="194" t="s">
        <v>186</v>
      </c>
      <c r="D151" s="194" t="s">
        <v>168</v>
      </c>
      <c r="E151" s="195" t="s">
        <v>187</v>
      </c>
      <c r="F151" s="196" t="s">
        <v>188</v>
      </c>
      <c r="G151" s="197" t="s">
        <v>145</v>
      </c>
      <c r="H151" s="198">
        <v>182.20699999999999</v>
      </c>
      <c r="I151" s="199"/>
      <c r="J151" s="200">
        <f>ROUND(I151*H151,2)</f>
        <v>0</v>
      </c>
      <c r="K151" s="201"/>
      <c r="L151" s="202"/>
      <c r="M151" s="203" t="s">
        <v>1</v>
      </c>
      <c r="N151" s="204" t="s">
        <v>41</v>
      </c>
      <c r="O151" s="77"/>
      <c r="P151" s="181">
        <f>O151*H151</f>
        <v>0</v>
      </c>
      <c r="Q151" s="181">
        <v>0.00069999999999999999</v>
      </c>
      <c r="R151" s="181">
        <f>Q151*H151</f>
        <v>0.12754489999999999</v>
      </c>
      <c r="S151" s="181">
        <v>0</v>
      </c>
      <c r="T151" s="182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3" t="s">
        <v>171</v>
      </c>
      <c r="AT151" s="183" t="s">
        <v>168</v>
      </c>
      <c r="AU151" s="183" t="s">
        <v>114</v>
      </c>
      <c r="AY151" s="18" t="s">
        <v>106</v>
      </c>
      <c r="BE151" s="184">
        <f>IF(N151="základná",J151,0)</f>
        <v>0</v>
      </c>
      <c r="BF151" s="184">
        <f>IF(N151="znížená",J151,0)</f>
        <v>0</v>
      </c>
      <c r="BG151" s="184">
        <f>IF(N151="zákl. prenesená",J151,0)</f>
        <v>0</v>
      </c>
      <c r="BH151" s="184">
        <f>IF(N151="zníž. prenesená",J151,0)</f>
        <v>0</v>
      </c>
      <c r="BI151" s="184">
        <f>IF(N151="nulová",J151,0)</f>
        <v>0</v>
      </c>
      <c r="BJ151" s="18" t="s">
        <v>114</v>
      </c>
      <c r="BK151" s="184">
        <f>ROUND(I151*H151,2)</f>
        <v>0</v>
      </c>
      <c r="BL151" s="18" t="s">
        <v>152</v>
      </c>
      <c r="BM151" s="183" t="s">
        <v>189</v>
      </c>
    </row>
    <row r="152" s="13" customFormat="1">
      <c r="A152" s="13"/>
      <c r="B152" s="185"/>
      <c r="C152" s="13"/>
      <c r="D152" s="186" t="s">
        <v>123</v>
      </c>
      <c r="E152" s="13"/>
      <c r="F152" s="187" t="s">
        <v>190</v>
      </c>
      <c r="G152" s="13"/>
      <c r="H152" s="188">
        <v>182.20699999999999</v>
      </c>
      <c r="I152" s="189"/>
      <c r="J152" s="13"/>
      <c r="K152" s="13"/>
      <c r="L152" s="185"/>
      <c r="M152" s="190"/>
      <c r="N152" s="191"/>
      <c r="O152" s="191"/>
      <c r="P152" s="191"/>
      <c r="Q152" s="191"/>
      <c r="R152" s="191"/>
      <c r="S152" s="191"/>
      <c r="T152" s="19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93" t="s">
        <v>123</v>
      </c>
      <c r="AU152" s="193" t="s">
        <v>114</v>
      </c>
      <c r="AV152" s="13" t="s">
        <v>114</v>
      </c>
      <c r="AW152" s="13" t="s">
        <v>3</v>
      </c>
      <c r="AX152" s="13" t="s">
        <v>80</v>
      </c>
      <c r="AY152" s="193" t="s">
        <v>106</v>
      </c>
    </row>
    <row r="153" s="2" customFormat="1" ht="24.15" customHeight="1">
      <c r="A153" s="37"/>
      <c r="B153" s="170"/>
      <c r="C153" s="171" t="s">
        <v>152</v>
      </c>
      <c r="D153" s="171" t="s">
        <v>109</v>
      </c>
      <c r="E153" s="172" t="s">
        <v>191</v>
      </c>
      <c r="F153" s="173" t="s">
        <v>192</v>
      </c>
      <c r="G153" s="174" t="s">
        <v>151</v>
      </c>
      <c r="H153" s="175">
        <v>100.824</v>
      </c>
      <c r="I153" s="176"/>
      <c r="J153" s="177">
        <f>ROUND(I153*H153,2)</f>
        <v>0</v>
      </c>
      <c r="K153" s="178"/>
      <c r="L153" s="38"/>
      <c r="M153" s="179" t="s">
        <v>1</v>
      </c>
      <c r="N153" s="180" t="s">
        <v>41</v>
      </c>
      <c r="O153" s="77"/>
      <c r="P153" s="181">
        <f>O153*H153</f>
        <v>0</v>
      </c>
      <c r="Q153" s="181">
        <v>0</v>
      </c>
      <c r="R153" s="181">
        <f>Q153*H153</f>
        <v>0</v>
      </c>
      <c r="S153" s="181">
        <v>0.002</v>
      </c>
      <c r="T153" s="182">
        <f>S153*H153</f>
        <v>0.20164799999999999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3" t="s">
        <v>152</v>
      </c>
      <c r="AT153" s="183" t="s">
        <v>109</v>
      </c>
      <c r="AU153" s="183" t="s">
        <v>114</v>
      </c>
      <c r="AY153" s="18" t="s">
        <v>106</v>
      </c>
      <c r="BE153" s="184">
        <f>IF(N153="základná",J153,0)</f>
        <v>0</v>
      </c>
      <c r="BF153" s="184">
        <f>IF(N153="znížená",J153,0)</f>
        <v>0</v>
      </c>
      <c r="BG153" s="184">
        <f>IF(N153="zákl. prenesená",J153,0)</f>
        <v>0</v>
      </c>
      <c r="BH153" s="184">
        <f>IF(N153="zníž. prenesená",J153,0)</f>
        <v>0</v>
      </c>
      <c r="BI153" s="184">
        <f>IF(N153="nulová",J153,0)</f>
        <v>0</v>
      </c>
      <c r="BJ153" s="18" t="s">
        <v>114</v>
      </c>
      <c r="BK153" s="184">
        <f>ROUND(I153*H153,2)</f>
        <v>0</v>
      </c>
      <c r="BL153" s="18" t="s">
        <v>152</v>
      </c>
      <c r="BM153" s="183" t="s">
        <v>193</v>
      </c>
    </row>
    <row r="154" s="13" customFormat="1">
      <c r="A154" s="13"/>
      <c r="B154" s="185"/>
      <c r="C154" s="13"/>
      <c r="D154" s="186" t="s">
        <v>123</v>
      </c>
      <c r="E154" s="193" t="s">
        <v>1</v>
      </c>
      <c r="F154" s="187" t="s">
        <v>194</v>
      </c>
      <c r="G154" s="13"/>
      <c r="H154" s="188">
        <v>22.494</v>
      </c>
      <c r="I154" s="189"/>
      <c r="J154" s="13"/>
      <c r="K154" s="13"/>
      <c r="L154" s="185"/>
      <c r="M154" s="190"/>
      <c r="N154" s="191"/>
      <c r="O154" s="191"/>
      <c r="P154" s="191"/>
      <c r="Q154" s="191"/>
      <c r="R154" s="191"/>
      <c r="S154" s="191"/>
      <c r="T154" s="19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93" t="s">
        <v>123</v>
      </c>
      <c r="AU154" s="193" t="s">
        <v>114</v>
      </c>
      <c r="AV154" s="13" t="s">
        <v>114</v>
      </c>
      <c r="AW154" s="13" t="s">
        <v>31</v>
      </c>
      <c r="AX154" s="13" t="s">
        <v>75</v>
      </c>
      <c r="AY154" s="193" t="s">
        <v>106</v>
      </c>
    </row>
    <row r="155" s="13" customFormat="1">
      <c r="A155" s="13"/>
      <c r="B155" s="185"/>
      <c r="C155" s="13"/>
      <c r="D155" s="186" t="s">
        <v>123</v>
      </c>
      <c r="E155" s="193" t="s">
        <v>1</v>
      </c>
      <c r="F155" s="187" t="s">
        <v>195</v>
      </c>
      <c r="G155" s="13"/>
      <c r="H155" s="188">
        <v>18.91</v>
      </c>
      <c r="I155" s="189"/>
      <c r="J155" s="13"/>
      <c r="K155" s="13"/>
      <c r="L155" s="185"/>
      <c r="M155" s="190"/>
      <c r="N155" s="191"/>
      <c r="O155" s="191"/>
      <c r="P155" s="191"/>
      <c r="Q155" s="191"/>
      <c r="R155" s="191"/>
      <c r="S155" s="191"/>
      <c r="T155" s="19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93" t="s">
        <v>123</v>
      </c>
      <c r="AU155" s="193" t="s">
        <v>114</v>
      </c>
      <c r="AV155" s="13" t="s">
        <v>114</v>
      </c>
      <c r="AW155" s="13" t="s">
        <v>31</v>
      </c>
      <c r="AX155" s="13" t="s">
        <v>75</v>
      </c>
      <c r="AY155" s="193" t="s">
        <v>106</v>
      </c>
    </row>
    <row r="156" s="13" customFormat="1">
      <c r="A156" s="13"/>
      <c r="B156" s="185"/>
      <c r="C156" s="13"/>
      <c r="D156" s="186" t="s">
        <v>123</v>
      </c>
      <c r="E156" s="193" t="s">
        <v>1</v>
      </c>
      <c r="F156" s="187" t="s">
        <v>196</v>
      </c>
      <c r="G156" s="13"/>
      <c r="H156" s="188">
        <v>59.420000000000002</v>
      </c>
      <c r="I156" s="189"/>
      <c r="J156" s="13"/>
      <c r="K156" s="13"/>
      <c r="L156" s="185"/>
      <c r="M156" s="190"/>
      <c r="N156" s="191"/>
      <c r="O156" s="191"/>
      <c r="P156" s="191"/>
      <c r="Q156" s="191"/>
      <c r="R156" s="191"/>
      <c r="S156" s="191"/>
      <c r="T156" s="19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93" t="s">
        <v>123</v>
      </c>
      <c r="AU156" s="193" t="s">
        <v>114</v>
      </c>
      <c r="AV156" s="13" t="s">
        <v>114</v>
      </c>
      <c r="AW156" s="13" t="s">
        <v>31</v>
      </c>
      <c r="AX156" s="13" t="s">
        <v>75</v>
      </c>
      <c r="AY156" s="193" t="s">
        <v>106</v>
      </c>
    </row>
    <row r="157" s="14" customFormat="1">
      <c r="A157" s="14"/>
      <c r="B157" s="205"/>
      <c r="C157" s="14"/>
      <c r="D157" s="186" t="s">
        <v>123</v>
      </c>
      <c r="E157" s="206" t="s">
        <v>1</v>
      </c>
      <c r="F157" s="207" t="s">
        <v>181</v>
      </c>
      <c r="G157" s="14"/>
      <c r="H157" s="208">
        <v>100.824</v>
      </c>
      <c r="I157" s="209"/>
      <c r="J157" s="14"/>
      <c r="K157" s="14"/>
      <c r="L157" s="205"/>
      <c r="M157" s="210"/>
      <c r="N157" s="211"/>
      <c r="O157" s="211"/>
      <c r="P157" s="211"/>
      <c r="Q157" s="211"/>
      <c r="R157" s="211"/>
      <c r="S157" s="211"/>
      <c r="T157" s="212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06" t="s">
        <v>123</v>
      </c>
      <c r="AU157" s="206" t="s">
        <v>114</v>
      </c>
      <c r="AV157" s="14" t="s">
        <v>113</v>
      </c>
      <c r="AW157" s="14" t="s">
        <v>31</v>
      </c>
      <c r="AX157" s="14" t="s">
        <v>80</v>
      </c>
      <c r="AY157" s="206" t="s">
        <v>106</v>
      </c>
    </row>
    <row r="158" s="2" customFormat="1" ht="24.15" customHeight="1">
      <c r="A158" s="37"/>
      <c r="B158" s="170"/>
      <c r="C158" s="171" t="s">
        <v>197</v>
      </c>
      <c r="D158" s="171" t="s">
        <v>109</v>
      </c>
      <c r="E158" s="172" t="s">
        <v>198</v>
      </c>
      <c r="F158" s="173" t="s">
        <v>199</v>
      </c>
      <c r="G158" s="174" t="s">
        <v>151</v>
      </c>
      <c r="H158" s="175">
        <v>100.824</v>
      </c>
      <c r="I158" s="176"/>
      <c r="J158" s="177">
        <f>ROUND(I158*H158,2)</f>
        <v>0</v>
      </c>
      <c r="K158" s="178"/>
      <c r="L158" s="38"/>
      <c r="M158" s="179" t="s">
        <v>1</v>
      </c>
      <c r="N158" s="180" t="s">
        <v>41</v>
      </c>
      <c r="O158" s="77"/>
      <c r="P158" s="181">
        <f>O158*H158</f>
        <v>0</v>
      </c>
      <c r="Q158" s="181">
        <v>0.00029999999999999997</v>
      </c>
      <c r="R158" s="181">
        <f>Q158*H158</f>
        <v>0.030247199999999998</v>
      </c>
      <c r="S158" s="181">
        <v>0</v>
      </c>
      <c r="T158" s="182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83" t="s">
        <v>152</v>
      </c>
      <c r="AT158" s="183" t="s">
        <v>109</v>
      </c>
      <c r="AU158" s="183" t="s">
        <v>114</v>
      </c>
      <c r="AY158" s="18" t="s">
        <v>106</v>
      </c>
      <c r="BE158" s="184">
        <f>IF(N158="základná",J158,0)</f>
        <v>0</v>
      </c>
      <c r="BF158" s="184">
        <f>IF(N158="znížená",J158,0)</f>
        <v>0</v>
      </c>
      <c r="BG158" s="184">
        <f>IF(N158="zákl. prenesená",J158,0)</f>
        <v>0</v>
      </c>
      <c r="BH158" s="184">
        <f>IF(N158="zníž. prenesená",J158,0)</f>
        <v>0</v>
      </c>
      <c r="BI158" s="184">
        <f>IF(N158="nulová",J158,0)</f>
        <v>0</v>
      </c>
      <c r="BJ158" s="18" t="s">
        <v>114</v>
      </c>
      <c r="BK158" s="184">
        <f>ROUND(I158*H158,2)</f>
        <v>0</v>
      </c>
      <c r="BL158" s="18" t="s">
        <v>152</v>
      </c>
      <c r="BM158" s="183" t="s">
        <v>200</v>
      </c>
    </row>
    <row r="159" s="15" customFormat="1">
      <c r="A159" s="15"/>
      <c r="B159" s="213"/>
      <c r="C159" s="15"/>
      <c r="D159" s="186" t="s">
        <v>123</v>
      </c>
      <c r="E159" s="214" t="s">
        <v>1</v>
      </c>
      <c r="F159" s="215" t="s">
        <v>201</v>
      </c>
      <c r="G159" s="15"/>
      <c r="H159" s="214" t="s">
        <v>1</v>
      </c>
      <c r="I159" s="216"/>
      <c r="J159" s="15"/>
      <c r="K159" s="15"/>
      <c r="L159" s="213"/>
      <c r="M159" s="217"/>
      <c r="N159" s="218"/>
      <c r="O159" s="218"/>
      <c r="P159" s="218"/>
      <c r="Q159" s="218"/>
      <c r="R159" s="218"/>
      <c r="S159" s="218"/>
      <c r="T159" s="219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14" t="s">
        <v>123</v>
      </c>
      <c r="AU159" s="214" t="s">
        <v>114</v>
      </c>
      <c r="AV159" s="15" t="s">
        <v>80</v>
      </c>
      <c r="AW159" s="15" t="s">
        <v>31</v>
      </c>
      <c r="AX159" s="15" t="s">
        <v>75</v>
      </c>
      <c r="AY159" s="214" t="s">
        <v>106</v>
      </c>
    </row>
    <row r="160" s="13" customFormat="1">
      <c r="A160" s="13"/>
      <c r="B160" s="185"/>
      <c r="C160" s="13"/>
      <c r="D160" s="186" t="s">
        <v>123</v>
      </c>
      <c r="E160" s="193" t="s">
        <v>1</v>
      </c>
      <c r="F160" s="187" t="s">
        <v>202</v>
      </c>
      <c r="G160" s="13"/>
      <c r="H160" s="188">
        <v>100.824</v>
      </c>
      <c r="I160" s="189"/>
      <c r="J160" s="13"/>
      <c r="K160" s="13"/>
      <c r="L160" s="185"/>
      <c r="M160" s="190"/>
      <c r="N160" s="191"/>
      <c r="O160" s="191"/>
      <c r="P160" s="191"/>
      <c r="Q160" s="191"/>
      <c r="R160" s="191"/>
      <c r="S160" s="191"/>
      <c r="T160" s="19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93" t="s">
        <v>123</v>
      </c>
      <c r="AU160" s="193" t="s">
        <v>114</v>
      </c>
      <c r="AV160" s="13" t="s">
        <v>114</v>
      </c>
      <c r="AW160" s="13" t="s">
        <v>31</v>
      </c>
      <c r="AX160" s="13" t="s">
        <v>80</v>
      </c>
      <c r="AY160" s="193" t="s">
        <v>106</v>
      </c>
    </row>
    <row r="161" s="2" customFormat="1" ht="16.5" customHeight="1">
      <c r="A161" s="37"/>
      <c r="B161" s="170"/>
      <c r="C161" s="194" t="s">
        <v>203</v>
      </c>
      <c r="D161" s="194" t="s">
        <v>168</v>
      </c>
      <c r="E161" s="195" t="s">
        <v>204</v>
      </c>
      <c r="F161" s="196" t="s">
        <v>205</v>
      </c>
      <c r="G161" s="197" t="s">
        <v>151</v>
      </c>
      <c r="H161" s="198">
        <v>183.828</v>
      </c>
      <c r="I161" s="199"/>
      <c r="J161" s="200">
        <f>ROUND(I161*H161,2)</f>
        <v>0</v>
      </c>
      <c r="K161" s="201"/>
      <c r="L161" s="202"/>
      <c r="M161" s="203" t="s">
        <v>1</v>
      </c>
      <c r="N161" s="204" t="s">
        <v>41</v>
      </c>
      <c r="O161" s="77"/>
      <c r="P161" s="181">
        <f>O161*H161</f>
        <v>0</v>
      </c>
      <c r="Q161" s="181">
        <v>0.0022000000000000001</v>
      </c>
      <c r="R161" s="181">
        <f>Q161*H161</f>
        <v>0.40442160000000005</v>
      </c>
      <c r="S161" s="181">
        <v>0</v>
      </c>
      <c r="T161" s="182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3" t="s">
        <v>171</v>
      </c>
      <c r="AT161" s="183" t="s">
        <v>168</v>
      </c>
      <c r="AU161" s="183" t="s">
        <v>114</v>
      </c>
      <c r="AY161" s="18" t="s">
        <v>106</v>
      </c>
      <c r="BE161" s="184">
        <f>IF(N161="základná",J161,0)</f>
        <v>0</v>
      </c>
      <c r="BF161" s="184">
        <f>IF(N161="znížená",J161,0)</f>
        <v>0</v>
      </c>
      <c r="BG161" s="184">
        <f>IF(N161="zákl. prenesená",J161,0)</f>
        <v>0</v>
      </c>
      <c r="BH161" s="184">
        <f>IF(N161="zníž. prenesená",J161,0)</f>
        <v>0</v>
      </c>
      <c r="BI161" s="184">
        <f>IF(N161="nulová",J161,0)</f>
        <v>0</v>
      </c>
      <c r="BJ161" s="18" t="s">
        <v>114</v>
      </c>
      <c r="BK161" s="184">
        <f>ROUND(I161*H161,2)</f>
        <v>0</v>
      </c>
      <c r="BL161" s="18" t="s">
        <v>152</v>
      </c>
      <c r="BM161" s="183" t="s">
        <v>206</v>
      </c>
    </row>
    <row r="162" s="13" customFormat="1">
      <c r="A162" s="13"/>
      <c r="B162" s="185"/>
      <c r="C162" s="13"/>
      <c r="D162" s="186" t="s">
        <v>123</v>
      </c>
      <c r="E162" s="193" t="s">
        <v>1</v>
      </c>
      <c r="F162" s="187" t="s">
        <v>202</v>
      </c>
      <c r="G162" s="13"/>
      <c r="H162" s="188">
        <v>100.824</v>
      </c>
      <c r="I162" s="189"/>
      <c r="J162" s="13"/>
      <c r="K162" s="13"/>
      <c r="L162" s="185"/>
      <c r="M162" s="190"/>
      <c r="N162" s="191"/>
      <c r="O162" s="191"/>
      <c r="P162" s="191"/>
      <c r="Q162" s="191"/>
      <c r="R162" s="191"/>
      <c r="S162" s="191"/>
      <c r="T162" s="19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93" t="s">
        <v>123</v>
      </c>
      <c r="AU162" s="193" t="s">
        <v>114</v>
      </c>
      <c r="AV162" s="13" t="s">
        <v>114</v>
      </c>
      <c r="AW162" s="13" t="s">
        <v>31</v>
      </c>
      <c r="AX162" s="13" t="s">
        <v>75</v>
      </c>
      <c r="AY162" s="193" t="s">
        <v>106</v>
      </c>
    </row>
    <row r="163" s="13" customFormat="1">
      <c r="A163" s="13"/>
      <c r="B163" s="185"/>
      <c r="C163" s="13"/>
      <c r="D163" s="186" t="s">
        <v>123</v>
      </c>
      <c r="E163" s="193" t="s">
        <v>1</v>
      </c>
      <c r="F163" s="187" t="s">
        <v>207</v>
      </c>
      <c r="G163" s="13"/>
      <c r="H163" s="188">
        <v>74.25</v>
      </c>
      <c r="I163" s="189"/>
      <c r="J163" s="13"/>
      <c r="K163" s="13"/>
      <c r="L163" s="185"/>
      <c r="M163" s="190"/>
      <c r="N163" s="191"/>
      <c r="O163" s="191"/>
      <c r="P163" s="191"/>
      <c r="Q163" s="191"/>
      <c r="R163" s="191"/>
      <c r="S163" s="191"/>
      <c r="T163" s="19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93" t="s">
        <v>123</v>
      </c>
      <c r="AU163" s="193" t="s">
        <v>114</v>
      </c>
      <c r="AV163" s="13" t="s">
        <v>114</v>
      </c>
      <c r="AW163" s="13" t="s">
        <v>31</v>
      </c>
      <c r="AX163" s="13" t="s">
        <v>75</v>
      </c>
      <c r="AY163" s="193" t="s">
        <v>106</v>
      </c>
    </row>
    <row r="164" s="14" customFormat="1">
      <c r="A164" s="14"/>
      <c r="B164" s="205"/>
      <c r="C164" s="14"/>
      <c r="D164" s="186" t="s">
        <v>123</v>
      </c>
      <c r="E164" s="206" t="s">
        <v>1</v>
      </c>
      <c r="F164" s="207" t="s">
        <v>181</v>
      </c>
      <c r="G164" s="14"/>
      <c r="H164" s="208">
        <v>175.07400000000001</v>
      </c>
      <c r="I164" s="209"/>
      <c r="J164" s="14"/>
      <c r="K164" s="14"/>
      <c r="L164" s="205"/>
      <c r="M164" s="210"/>
      <c r="N164" s="211"/>
      <c r="O164" s="211"/>
      <c r="P164" s="211"/>
      <c r="Q164" s="211"/>
      <c r="R164" s="211"/>
      <c r="S164" s="211"/>
      <c r="T164" s="212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06" t="s">
        <v>123</v>
      </c>
      <c r="AU164" s="206" t="s">
        <v>114</v>
      </c>
      <c r="AV164" s="14" t="s">
        <v>113</v>
      </c>
      <c r="AW164" s="14" t="s">
        <v>31</v>
      </c>
      <c r="AX164" s="14" t="s">
        <v>80</v>
      </c>
      <c r="AY164" s="206" t="s">
        <v>106</v>
      </c>
    </row>
    <row r="165" s="13" customFormat="1">
      <c r="A165" s="13"/>
      <c r="B165" s="185"/>
      <c r="C165" s="13"/>
      <c r="D165" s="186" t="s">
        <v>123</v>
      </c>
      <c r="E165" s="13"/>
      <c r="F165" s="187" t="s">
        <v>208</v>
      </c>
      <c r="G165" s="13"/>
      <c r="H165" s="188">
        <v>183.828</v>
      </c>
      <c r="I165" s="189"/>
      <c r="J165" s="13"/>
      <c r="K165" s="13"/>
      <c r="L165" s="185"/>
      <c r="M165" s="190"/>
      <c r="N165" s="191"/>
      <c r="O165" s="191"/>
      <c r="P165" s="191"/>
      <c r="Q165" s="191"/>
      <c r="R165" s="191"/>
      <c r="S165" s="191"/>
      <c r="T165" s="19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93" t="s">
        <v>123</v>
      </c>
      <c r="AU165" s="193" t="s">
        <v>114</v>
      </c>
      <c r="AV165" s="13" t="s">
        <v>114</v>
      </c>
      <c r="AW165" s="13" t="s">
        <v>3</v>
      </c>
      <c r="AX165" s="13" t="s">
        <v>80</v>
      </c>
      <c r="AY165" s="193" t="s">
        <v>106</v>
      </c>
    </row>
    <row r="166" s="2" customFormat="1" ht="21.75" customHeight="1">
      <c r="A166" s="37"/>
      <c r="B166" s="170"/>
      <c r="C166" s="171" t="s">
        <v>209</v>
      </c>
      <c r="D166" s="171" t="s">
        <v>109</v>
      </c>
      <c r="E166" s="172" t="s">
        <v>210</v>
      </c>
      <c r="F166" s="173" t="s">
        <v>211</v>
      </c>
      <c r="G166" s="174" t="s">
        <v>151</v>
      </c>
      <c r="H166" s="175">
        <v>175.07400000000001</v>
      </c>
      <c r="I166" s="176"/>
      <c r="J166" s="177">
        <f>ROUND(I166*H166,2)</f>
        <v>0</v>
      </c>
      <c r="K166" s="178"/>
      <c r="L166" s="38"/>
      <c r="M166" s="179" t="s">
        <v>1</v>
      </c>
      <c r="N166" s="180" t="s">
        <v>41</v>
      </c>
      <c r="O166" s="77"/>
      <c r="P166" s="181">
        <f>O166*H166</f>
        <v>0</v>
      </c>
      <c r="Q166" s="181">
        <v>0</v>
      </c>
      <c r="R166" s="181">
        <f>Q166*H166</f>
        <v>0</v>
      </c>
      <c r="S166" s="181">
        <v>0</v>
      </c>
      <c r="T166" s="182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83" t="s">
        <v>152</v>
      </c>
      <c r="AT166" s="183" t="s">
        <v>109</v>
      </c>
      <c r="AU166" s="183" t="s">
        <v>114</v>
      </c>
      <c r="AY166" s="18" t="s">
        <v>106</v>
      </c>
      <c r="BE166" s="184">
        <f>IF(N166="základná",J166,0)</f>
        <v>0</v>
      </c>
      <c r="BF166" s="184">
        <f>IF(N166="znížená",J166,0)</f>
        <v>0</v>
      </c>
      <c r="BG166" s="184">
        <f>IF(N166="zákl. prenesená",J166,0)</f>
        <v>0</v>
      </c>
      <c r="BH166" s="184">
        <f>IF(N166="zníž. prenesená",J166,0)</f>
        <v>0</v>
      </c>
      <c r="BI166" s="184">
        <f>IF(N166="nulová",J166,0)</f>
        <v>0</v>
      </c>
      <c r="BJ166" s="18" t="s">
        <v>114</v>
      </c>
      <c r="BK166" s="184">
        <f>ROUND(I166*H166,2)</f>
        <v>0</v>
      </c>
      <c r="BL166" s="18" t="s">
        <v>152</v>
      </c>
      <c r="BM166" s="183" t="s">
        <v>212</v>
      </c>
    </row>
    <row r="167" s="13" customFormat="1">
      <c r="A167" s="13"/>
      <c r="B167" s="185"/>
      <c r="C167" s="13"/>
      <c r="D167" s="186" t="s">
        <v>123</v>
      </c>
      <c r="E167" s="193" t="s">
        <v>1</v>
      </c>
      <c r="F167" s="187" t="s">
        <v>202</v>
      </c>
      <c r="G167" s="13"/>
      <c r="H167" s="188">
        <v>100.824</v>
      </c>
      <c r="I167" s="189"/>
      <c r="J167" s="13"/>
      <c r="K167" s="13"/>
      <c r="L167" s="185"/>
      <c r="M167" s="190"/>
      <c r="N167" s="191"/>
      <c r="O167" s="191"/>
      <c r="P167" s="191"/>
      <c r="Q167" s="191"/>
      <c r="R167" s="191"/>
      <c r="S167" s="191"/>
      <c r="T167" s="19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93" t="s">
        <v>123</v>
      </c>
      <c r="AU167" s="193" t="s">
        <v>114</v>
      </c>
      <c r="AV167" s="13" t="s">
        <v>114</v>
      </c>
      <c r="AW167" s="13" t="s">
        <v>31</v>
      </c>
      <c r="AX167" s="13" t="s">
        <v>75</v>
      </c>
      <c r="AY167" s="193" t="s">
        <v>106</v>
      </c>
    </row>
    <row r="168" s="13" customFormat="1">
      <c r="A168" s="13"/>
      <c r="B168" s="185"/>
      <c r="C168" s="13"/>
      <c r="D168" s="186" t="s">
        <v>123</v>
      </c>
      <c r="E168" s="193" t="s">
        <v>1</v>
      </c>
      <c r="F168" s="187" t="s">
        <v>207</v>
      </c>
      <c r="G168" s="13"/>
      <c r="H168" s="188">
        <v>74.25</v>
      </c>
      <c r="I168" s="189"/>
      <c r="J168" s="13"/>
      <c r="K168" s="13"/>
      <c r="L168" s="185"/>
      <c r="M168" s="190"/>
      <c r="N168" s="191"/>
      <c r="O168" s="191"/>
      <c r="P168" s="191"/>
      <c r="Q168" s="191"/>
      <c r="R168" s="191"/>
      <c r="S168" s="191"/>
      <c r="T168" s="19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93" t="s">
        <v>123</v>
      </c>
      <c r="AU168" s="193" t="s">
        <v>114</v>
      </c>
      <c r="AV168" s="13" t="s">
        <v>114</v>
      </c>
      <c r="AW168" s="13" t="s">
        <v>31</v>
      </c>
      <c r="AX168" s="13" t="s">
        <v>75</v>
      </c>
      <c r="AY168" s="193" t="s">
        <v>106</v>
      </c>
    </row>
    <row r="169" s="14" customFormat="1">
      <c r="A169" s="14"/>
      <c r="B169" s="205"/>
      <c r="C169" s="14"/>
      <c r="D169" s="186" t="s">
        <v>123</v>
      </c>
      <c r="E169" s="206" t="s">
        <v>1</v>
      </c>
      <c r="F169" s="207" t="s">
        <v>181</v>
      </c>
      <c r="G169" s="14"/>
      <c r="H169" s="208">
        <v>175.07400000000001</v>
      </c>
      <c r="I169" s="209"/>
      <c r="J169" s="14"/>
      <c r="K169" s="14"/>
      <c r="L169" s="205"/>
      <c r="M169" s="210"/>
      <c r="N169" s="211"/>
      <c r="O169" s="211"/>
      <c r="P169" s="211"/>
      <c r="Q169" s="211"/>
      <c r="R169" s="211"/>
      <c r="S169" s="211"/>
      <c r="T169" s="212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06" t="s">
        <v>123</v>
      </c>
      <c r="AU169" s="206" t="s">
        <v>114</v>
      </c>
      <c r="AV169" s="14" t="s">
        <v>113</v>
      </c>
      <c r="AW169" s="14" t="s">
        <v>31</v>
      </c>
      <c r="AX169" s="14" t="s">
        <v>80</v>
      </c>
      <c r="AY169" s="206" t="s">
        <v>106</v>
      </c>
    </row>
    <row r="170" s="2" customFormat="1" ht="24.15" customHeight="1">
      <c r="A170" s="37"/>
      <c r="B170" s="170"/>
      <c r="C170" s="171" t="s">
        <v>7</v>
      </c>
      <c r="D170" s="171" t="s">
        <v>109</v>
      </c>
      <c r="E170" s="172" t="s">
        <v>213</v>
      </c>
      <c r="F170" s="173" t="s">
        <v>214</v>
      </c>
      <c r="G170" s="174" t="s">
        <v>151</v>
      </c>
      <c r="H170" s="175">
        <v>175.07400000000001</v>
      </c>
      <c r="I170" s="176"/>
      <c r="J170" s="177">
        <f>ROUND(I170*H170,2)</f>
        <v>0</v>
      </c>
      <c r="K170" s="178"/>
      <c r="L170" s="38"/>
      <c r="M170" s="179" t="s">
        <v>1</v>
      </c>
      <c r="N170" s="180" t="s">
        <v>41</v>
      </c>
      <c r="O170" s="77"/>
      <c r="P170" s="181">
        <f>O170*H170</f>
        <v>0</v>
      </c>
      <c r="Q170" s="181">
        <v>8.0000000000000007E-05</v>
      </c>
      <c r="R170" s="181">
        <f>Q170*H170</f>
        <v>0.014005920000000002</v>
      </c>
      <c r="S170" s="181">
        <v>0</v>
      </c>
      <c r="T170" s="182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83" t="s">
        <v>152</v>
      </c>
      <c r="AT170" s="183" t="s">
        <v>109</v>
      </c>
      <c r="AU170" s="183" t="s">
        <v>114</v>
      </c>
      <c r="AY170" s="18" t="s">
        <v>106</v>
      </c>
      <c r="BE170" s="184">
        <f>IF(N170="základná",J170,0)</f>
        <v>0</v>
      </c>
      <c r="BF170" s="184">
        <f>IF(N170="znížená",J170,0)</f>
        <v>0</v>
      </c>
      <c r="BG170" s="184">
        <f>IF(N170="zákl. prenesená",J170,0)</f>
        <v>0</v>
      </c>
      <c r="BH170" s="184">
        <f>IF(N170="zníž. prenesená",J170,0)</f>
        <v>0</v>
      </c>
      <c r="BI170" s="184">
        <f>IF(N170="nulová",J170,0)</f>
        <v>0</v>
      </c>
      <c r="BJ170" s="18" t="s">
        <v>114</v>
      </c>
      <c r="BK170" s="184">
        <f>ROUND(I170*H170,2)</f>
        <v>0</v>
      </c>
      <c r="BL170" s="18" t="s">
        <v>152</v>
      </c>
      <c r="BM170" s="183" t="s">
        <v>215</v>
      </c>
    </row>
    <row r="171" s="2" customFormat="1" ht="24.15" customHeight="1">
      <c r="A171" s="37"/>
      <c r="B171" s="170"/>
      <c r="C171" s="171" t="s">
        <v>216</v>
      </c>
      <c r="D171" s="171" t="s">
        <v>109</v>
      </c>
      <c r="E171" s="172" t="s">
        <v>217</v>
      </c>
      <c r="F171" s="173" t="s">
        <v>218</v>
      </c>
      <c r="G171" s="174" t="s">
        <v>151</v>
      </c>
      <c r="H171" s="175">
        <v>175.07400000000001</v>
      </c>
      <c r="I171" s="176"/>
      <c r="J171" s="177">
        <f>ROUND(I171*H171,2)</f>
        <v>0</v>
      </c>
      <c r="K171" s="178"/>
      <c r="L171" s="38"/>
      <c r="M171" s="179" t="s">
        <v>1</v>
      </c>
      <c r="N171" s="180" t="s">
        <v>41</v>
      </c>
      <c r="O171" s="77"/>
      <c r="P171" s="181">
        <f>O171*H171</f>
        <v>0</v>
      </c>
      <c r="Q171" s="181">
        <v>0.0044999999999999997</v>
      </c>
      <c r="R171" s="181">
        <f>Q171*H171</f>
        <v>0.78783300000000001</v>
      </c>
      <c r="S171" s="181">
        <v>0</v>
      </c>
      <c r="T171" s="182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3" t="s">
        <v>152</v>
      </c>
      <c r="AT171" s="183" t="s">
        <v>109</v>
      </c>
      <c r="AU171" s="183" t="s">
        <v>114</v>
      </c>
      <c r="AY171" s="18" t="s">
        <v>106</v>
      </c>
      <c r="BE171" s="184">
        <f>IF(N171="základná",J171,0)</f>
        <v>0</v>
      </c>
      <c r="BF171" s="184">
        <f>IF(N171="znížená",J171,0)</f>
        <v>0</v>
      </c>
      <c r="BG171" s="184">
        <f>IF(N171="zákl. prenesená",J171,0)</f>
        <v>0</v>
      </c>
      <c r="BH171" s="184">
        <f>IF(N171="zníž. prenesená",J171,0)</f>
        <v>0</v>
      </c>
      <c r="BI171" s="184">
        <f>IF(N171="nulová",J171,0)</f>
        <v>0</v>
      </c>
      <c r="BJ171" s="18" t="s">
        <v>114</v>
      </c>
      <c r="BK171" s="184">
        <f>ROUND(I171*H171,2)</f>
        <v>0</v>
      </c>
      <c r="BL171" s="18" t="s">
        <v>152</v>
      </c>
      <c r="BM171" s="183" t="s">
        <v>219</v>
      </c>
    </row>
    <row r="172" s="2" customFormat="1" ht="24.15" customHeight="1">
      <c r="A172" s="37"/>
      <c r="B172" s="170"/>
      <c r="C172" s="171" t="s">
        <v>220</v>
      </c>
      <c r="D172" s="171" t="s">
        <v>109</v>
      </c>
      <c r="E172" s="172" t="s">
        <v>221</v>
      </c>
      <c r="F172" s="173" t="s">
        <v>222</v>
      </c>
      <c r="G172" s="174" t="s">
        <v>151</v>
      </c>
      <c r="H172" s="175">
        <v>175.07400000000001</v>
      </c>
      <c r="I172" s="176"/>
      <c r="J172" s="177">
        <f>ROUND(I172*H172,2)</f>
        <v>0</v>
      </c>
      <c r="K172" s="178"/>
      <c r="L172" s="38"/>
      <c r="M172" s="179" t="s">
        <v>1</v>
      </c>
      <c r="N172" s="180" t="s">
        <v>41</v>
      </c>
      <c r="O172" s="77"/>
      <c r="P172" s="181">
        <f>O172*H172</f>
        <v>0</v>
      </c>
      <c r="Q172" s="181">
        <v>0</v>
      </c>
      <c r="R172" s="181">
        <f>Q172*H172</f>
        <v>0</v>
      </c>
      <c r="S172" s="181">
        <v>0</v>
      </c>
      <c r="T172" s="182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83" t="s">
        <v>152</v>
      </c>
      <c r="AT172" s="183" t="s">
        <v>109</v>
      </c>
      <c r="AU172" s="183" t="s">
        <v>114</v>
      </c>
      <c r="AY172" s="18" t="s">
        <v>106</v>
      </c>
      <c r="BE172" s="184">
        <f>IF(N172="základná",J172,0)</f>
        <v>0</v>
      </c>
      <c r="BF172" s="184">
        <f>IF(N172="znížená",J172,0)</f>
        <v>0</v>
      </c>
      <c r="BG172" s="184">
        <f>IF(N172="zákl. prenesená",J172,0)</f>
        <v>0</v>
      </c>
      <c r="BH172" s="184">
        <f>IF(N172="zníž. prenesená",J172,0)</f>
        <v>0</v>
      </c>
      <c r="BI172" s="184">
        <f>IF(N172="nulová",J172,0)</f>
        <v>0</v>
      </c>
      <c r="BJ172" s="18" t="s">
        <v>114</v>
      </c>
      <c r="BK172" s="184">
        <f>ROUND(I172*H172,2)</f>
        <v>0</v>
      </c>
      <c r="BL172" s="18" t="s">
        <v>152</v>
      </c>
      <c r="BM172" s="183" t="s">
        <v>223</v>
      </c>
    </row>
    <row r="173" s="2" customFormat="1" ht="24.15" customHeight="1">
      <c r="A173" s="37"/>
      <c r="B173" s="170"/>
      <c r="C173" s="171" t="s">
        <v>224</v>
      </c>
      <c r="D173" s="171" t="s">
        <v>109</v>
      </c>
      <c r="E173" s="172" t="s">
        <v>225</v>
      </c>
      <c r="F173" s="173" t="s">
        <v>226</v>
      </c>
      <c r="G173" s="174" t="s">
        <v>112</v>
      </c>
      <c r="H173" s="175">
        <v>1.4359999999999999</v>
      </c>
      <c r="I173" s="176"/>
      <c r="J173" s="177">
        <f>ROUND(I173*H173,2)</f>
        <v>0</v>
      </c>
      <c r="K173" s="178"/>
      <c r="L173" s="38"/>
      <c r="M173" s="220" t="s">
        <v>1</v>
      </c>
      <c r="N173" s="221" t="s">
        <v>41</v>
      </c>
      <c r="O173" s="222"/>
      <c r="P173" s="223">
        <f>O173*H173</f>
        <v>0</v>
      </c>
      <c r="Q173" s="223">
        <v>0</v>
      </c>
      <c r="R173" s="223">
        <f>Q173*H173</f>
        <v>0</v>
      </c>
      <c r="S173" s="223">
        <v>0</v>
      </c>
      <c r="T173" s="224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3" t="s">
        <v>152</v>
      </c>
      <c r="AT173" s="183" t="s">
        <v>109</v>
      </c>
      <c r="AU173" s="183" t="s">
        <v>114</v>
      </c>
      <c r="AY173" s="18" t="s">
        <v>106</v>
      </c>
      <c r="BE173" s="184">
        <f>IF(N173="základná",J173,0)</f>
        <v>0</v>
      </c>
      <c r="BF173" s="184">
        <f>IF(N173="znížená",J173,0)</f>
        <v>0</v>
      </c>
      <c r="BG173" s="184">
        <f>IF(N173="zákl. prenesená",J173,0)</f>
        <v>0</v>
      </c>
      <c r="BH173" s="184">
        <f>IF(N173="zníž. prenesená",J173,0)</f>
        <v>0</v>
      </c>
      <c r="BI173" s="184">
        <f>IF(N173="nulová",J173,0)</f>
        <v>0</v>
      </c>
      <c r="BJ173" s="18" t="s">
        <v>114</v>
      </c>
      <c r="BK173" s="184">
        <f>ROUND(I173*H173,2)</f>
        <v>0</v>
      </c>
      <c r="BL173" s="18" t="s">
        <v>152</v>
      </c>
      <c r="BM173" s="183" t="s">
        <v>227</v>
      </c>
    </row>
    <row r="174" s="2" customFormat="1" ht="6.96" customHeight="1">
      <c r="A174" s="37"/>
      <c r="B174" s="60"/>
      <c r="C174" s="61"/>
      <c r="D174" s="61"/>
      <c r="E174" s="61"/>
      <c r="F174" s="61"/>
      <c r="G174" s="61"/>
      <c r="H174" s="61"/>
      <c r="I174" s="61"/>
      <c r="J174" s="61"/>
      <c r="K174" s="61"/>
      <c r="L174" s="38"/>
      <c r="M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</row>
  </sheetData>
  <autoFilter ref="C115:K173"/>
  <mergeCells count="6">
    <mergeCell ref="E7:H7"/>
    <mergeCell ref="E16:H16"/>
    <mergeCell ref="E25:H25"/>
    <mergeCell ref="E85:H85"/>
    <mergeCell ref="E108:H10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Mirka Bederková</dc:creator>
  <cp:lastModifiedBy>Mirka Bederková</cp:lastModifiedBy>
  <dcterms:created xsi:type="dcterms:W3CDTF">2021-10-05T10:33:01Z</dcterms:created>
  <dcterms:modified xsi:type="dcterms:W3CDTF">2021-10-05T10:33:02Z</dcterms:modified>
</cp:coreProperties>
</file>